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195" windowHeight="7095" activeTab="0"/>
  </bookViews>
  <sheets>
    <sheet name="Тех.характеристика" sheetId="1" r:id="rId1"/>
  </sheets>
  <definedNames>
    <definedName name="_xlnm.Print_Titles" localSheetId="0">'Тех.характеристика'!$2:$4</definedName>
    <definedName name="_xlnm.Print_Area" localSheetId="0">'Тех.характеристика'!$A$1:$M$361</definedName>
  </definedNames>
  <calcPr fullCalcOnLoad="1"/>
</workbook>
</file>

<file path=xl/sharedStrings.xml><?xml version="1.0" encoding="utf-8"?>
<sst xmlns="http://schemas.openxmlformats.org/spreadsheetml/2006/main" count="1244" uniqueCount="451">
  <si>
    <t>Модель мебели</t>
  </si>
  <si>
    <t>Стандартная комплектация</t>
  </si>
  <si>
    <t>Название</t>
  </si>
  <si>
    <t>Габаритные размеры, мм</t>
  </si>
  <si>
    <t>Д</t>
  </si>
  <si>
    <t>Обеденная группа «Прима»</t>
  </si>
  <si>
    <t>Столы журнальные</t>
  </si>
  <si>
    <t>Фасад</t>
  </si>
  <si>
    <t>Корпус</t>
  </si>
  <si>
    <t>Горка Рондо-10</t>
  </si>
  <si>
    <t>Горка  Рондо-11</t>
  </si>
  <si>
    <t xml:space="preserve"> Горка  Рондо-12</t>
  </si>
  <si>
    <t xml:space="preserve"> Горка Рондо-13</t>
  </si>
  <si>
    <t xml:space="preserve">Панель с зеркалом </t>
  </si>
  <si>
    <t xml:space="preserve">Стол туалетный </t>
  </si>
  <si>
    <t xml:space="preserve">Шкаф 4-х створчатый </t>
  </si>
  <si>
    <t xml:space="preserve"> ЛДСП</t>
  </si>
  <si>
    <t>Цвета</t>
  </si>
  <si>
    <t xml:space="preserve"> МДФ</t>
  </si>
  <si>
    <t xml:space="preserve"> Береза, Орех, Ясень шимо светлый</t>
  </si>
  <si>
    <t xml:space="preserve"> Клен, Орех, Дуб светлый</t>
  </si>
  <si>
    <t>Пенал</t>
  </si>
  <si>
    <t xml:space="preserve">Шкаф </t>
  </si>
  <si>
    <t xml:space="preserve">Стол компьютерный </t>
  </si>
  <si>
    <t>ЛДСП</t>
  </si>
  <si>
    <t xml:space="preserve"> Выбеленное дерево  </t>
  </si>
  <si>
    <t xml:space="preserve">Выбеленное дерево/Лайм ;Выбеленное дерево/Манго </t>
  </si>
  <si>
    <t xml:space="preserve">  Венге, Капучино, Ясень шимо темный</t>
  </si>
  <si>
    <t xml:space="preserve"> Сосна, Дуб дымчатый, Ясень шимо светлый</t>
  </si>
  <si>
    <t>МДФ</t>
  </si>
  <si>
    <t xml:space="preserve">Венге </t>
  </si>
  <si>
    <t xml:space="preserve">Ваниль глянец, Красный глянец </t>
  </si>
  <si>
    <t xml:space="preserve">Полка навесная 900 </t>
  </si>
  <si>
    <t xml:space="preserve">Полка навесная 1400 </t>
  </si>
  <si>
    <t>Тумба ТV 900</t>
  </si>
  <si>
    <t xml:space="preserve"> Тумба ТV 1800</t>
  </si>
  <si>
    <t>Шкаф навесной глухой</t>
  </si>
  <si>
    <t>Венге</t>
  </si>
  <si>
    <t xml:space="preserve">Венге/Дуб млечный </t>
  </si>
  <si>
    <t>Венге, Ясень шимо темный</t>
  </si>
  <si>
    <t xml:space="preserve"> Венге, Ясень шимо темный</t>
  </si>
  <si>
    <t>Горка</t>
  </si>
  <si>
    <t xml:space="preserve">Зеркало в раме </t>
  </si>
  <si>
    <t xml:space="preserve">Прихожая </t>
  </si>
  <si>
    <t>Венге, Ясень шимо светлый</t>
  </si>
  <si>
    <t xml:space="preserve"> СОФТ</t>
  </si>
  <si>
    <t xml:space="preserve"> Венге/Сосна, Ясень светлый/ Ясень темный</t>
  </si>
  <si>
    <t xml:space="preserve"> Капучино</t>
  </si>
  <si>
    <t>Мозайка черная, белый перламутр</t>
  </si>
  <si>
    <t>Ясень шимо светлый</t>
  </si>
  <si>
    <t xml:space="preserve"> Столешница </t>
  </si>
  <si>
    <t>Стол обеденный (в сложенном виде)</t>
  </si>
  <si>
    <t xml:space="preserve">Диван угловой </t>
  </si>
  <si>
    <t>Табурет (2 шт)</t>
  </si>
  <si>
    <t xml:space="preserve">Шкаф навесной витрина полка стекло </t>
  </si>
  <si>
    <t xml:space="preserve">Шкаф навесной витрина полка ЛДСП  </t>
  </si>
  <si>
    <t>Тумба прикроватная (2 шт.)</t>
  </si>
  <si>
    <t>ЛДСП:  Венге,  Ясень темный, Вишня</t>
  </si>
  <si>
    <t>Столешница:  Венге, Дуб светлый, Клен</t>
  </si>
  <si>
    <t xml:space="preserve"> Венге, Дуб Светлый</t>
  </si>
  <si>
    <t xml:space="preserve"> Дуб светлый, Слива валис</t>
  </si>
  <si>
    <t>В/T</t>
  </si>
  <si>
    <t>Сп/м - TV</t>
  </si>
  <si>
    <t>Кухня-Бриз 1</t>
  </si>
  <si>
    <t>Мойка круглая врезная</t>
  </si>
  <si>
    <t>Детская Юность1-3 СОФТ</t>
  </si>
  <si>
    <t>Стол с полкой</t>
  </si>
  <si>
    <t>Шкаф плательный</t>
  </si>
  <si>
    <t>СОФТ</t>
  </si>
  <si>
    <t>Бук, ольха, Береза рижская, вишня</t>
  </si>
  <si>
    <t>Бук, Береза Рижская, Вишня, Голубой, Терра Оранж, Салатовый, ольха.</t>
  </si>
  <si>
    <t>Шкаф-купе Премиум-1</t>
  </si>
  <si>
    <t>Береза Рижская, Сосна Лоредо</t>
  </si>
  <si>
    <t>Стол мойка угловая 900х900 (с мойкой)</t>
  </si>
  <si>
    <t>Стол рабочий 600 с 3 ящиками</t>
  </si>
  <si>
    <t>Стол рабочий 600 с полкой</t>
  </si>
  <si>
    <t>Стол рабочий 300 угловой (с 1 полкой)</t>
  </si>
  <si>
    <t>Шкаф навесной 600х600 угловой (витрина/глухой)</t>
  </si>
  <si>
    <t>Шкаф навесной 600 с полкой (витрина/глухой)</t>
  </si>
  <si>
    <t>Шкаф навесной 300 с 2-мя полками (витрина/глухой)</t>
  </si>
  <si>
    <t>Шкаф сушка 600</t>
  </si>
  <si>
    <t>Шкаф навесной 600 под вытяжку</t>
  </si>
  <si>
    <t>Горка Рондо-15</t>
  </si>
  <si>
    <t>горка</t>
  </si>
  <si>
    <t>капучино, Венге</t>
  </si>
  <si>
    <t>Дуб дымчатый, Дуб девон</t>
  </si>
  <si>
    <t>Пенал угловой</t>
  </si>
  <si>
    <t>Стол</t>
  </si>
  <si>
    <t>Общий</t>
  </si>
  <si>
    <t>Детская Радуга-5 модульная</t>
  </si>
  <si>
    <t>Шкаф с комодом</t>
  </si>
  <si>
    <t>Пенал малый</t>
  </si>
  <si>
    <t>Полка навесная</t>
  </si>
  <si>
    <t>Ясень темный</t>
  </si>
  <si>
    <t>Ясень светлый</t>
  </si>
  <si>
    <t>Колледж</t>
  </si>
  <si>
    <t>1200х 970</t>
  </si>
  <si>
    <t>1200х 750</t>
  </si>
  <si>
    <t>1800х 1030</t>
  </si>
  <si>
    <t>1200х 780</t>
  </si>
  <si>
    <t>1050х 680</t>
  </si>
  <si>
    <t xml:space="preserve"> Детская              «Радуга-4» модульная</t>
  </si>
  <si>
    <t>Шкаф плательный "Рондо-13"</t>
  </si>
  <si>
    <t>Кровать</t>
  </si>
  <si>
    <t>Детская Радуга-2 модульная</t>
  </si>
  <si>
    <t>Стойка угловая</t>
  </si>
  <si>
    <t>Шкаф угловой</t>
  </si>
  <si>
    <t>Полка на стол</t>
  </si>
  <si>
    <t>Стол письменный</t>
  </si>
  <si>
    <t>Подставка под процессор</t>
  </si>
  <si>
    <t>Кровать 1-сп. (без матраса)</t>
  </si>
  <si>
    <t>Береза Рижская</t>
  </si>
  <si>
    <t>2000х800</t>
  </si>
  <si>
    <t>Лайм цветы/       Белые цветы;               Манго цветы/     Крем цветы</t>
  </si>
  <si>
    <t>Детска Радуга-3</t>
  </si>
  <si>
    <t>Детская</t>
  </si>
  <si>
    <t>1990  (2190)</t>
  </si>
  <si>
    <t>Лаванда/Лайм; Манго/Ваниль.</t>
  </si>
  <si>
    <t>прихожая</t>
  </si>
  <si>
    <t>Горка "Рондо-9" модульная</t>
  </si>
  <si>
    <t>Орех, Ясень шимо темный</t>
  </si>
  <si>
    <t>Береза Рижская, Ясень шимо светлый</t>
  </si>
  <si>
    <t>Вешалка</t>
  </si>
  <si>
    <t>Тумба малая</t>
  </si>
  <si>
    <t>Панель с зеркалом</t>
  </si>
  <si>
    <t>Обувной сектор</t>
  </si>
  <si>
    <t>Обеденная группа Комфорт</t>
  </si>
  <si>
    <t>Диван угловой</t>
  </si>
  <si>
    <t>Стол обеденный</t>
  </si>
  <si>
    <t>Табурет (2шт.)</t>
  </si>
  <si>
    <t>ткань</t>
  </si>
  <si>
    <t>Бук, Орех</t>
  </si>
  <si>
    <t>Бук, Вишня, Венге, Ольха , Орех, Клен</t>
  </si>
  <si>
    <t>Спальня Гармония-4 модульная</t>
  </si>
  <si>
    <t xml:space="preserve">Кровать 2-сп. Без матраса </t>
  </si>
  <si>
    <t>Шкаф-купе</t>
  </si>
  <si>
    <t>Комод</t>
  </si>
  <si>
    <t>Стол туалетный</t>
  </si>
  <si>
    <t>Тумба прикроватная</t>
  </si>
  <si>
    <t>Пуф</t>
  </si>
  <si>
    <t>Глянец белый</t>
  </si>
  <si>
    <t>Спальня Гармония-1 модульная</t>
  </si>
  <si>
    <t>Шкаф 3-х створчатый</t>
  </si>
  <si>
    <t>Тумба прикроватная (2шт.)</t>
  </si>
  <si>
    <t>Бук, Вишня, Ольха, Орех</t>
  </si>
  <si>
    <t>Спальня Гармония-2 модульная</t>
  </si>
  <si>
    <t>Шкаф 4-х створчатый</t>
  </si>
  <si>
    <t>Туалетный столик</t>
  </si>
  <si>
    <t>Тумба прикроватная с фасадом</t>
  </si>
  <si>
    <t>Бук, Береза Рижская, Вишня, Ольха, Орех</t>
  </si>
  <si>
    <t>Бук, Береза Рижская, Вишня, Ольха, Орех, Ротанг</t>
  </si>
  <si>
    <t>Горка Рондо-7</t>
  </si>
  <si>
    <t>Береза Рижская, Сосна Лоредо, Ваниль, Малови Полосатый</t>
  </si>
  <si>
    <t>Горка Рондо-4 модульная</t>
  </si>
  <si>
    <t>Шкаф навесной</t>
  </si>
  <si>
    <t>Полка навесная (2 шт.)</t>
  </si>
  <si>
    <t>Тумба с ящиками</t>
  </si>
  <si>
    <t>Тумба со стеклом</t>
  </si>
  <si>
    <t>Тумба ТV</t>
  </si>
  <si>
    <t>Прометей модульная система</t>
  </si>
  <si>
    <t>Горка Рондо-5</t>
  </si>
  <si>
    <t>Венге,Ваниль,Клен</t>
  </si>
  <si>
    <t>Бук, Орех, Вишня, Ольха</t>
  </si>
  <si>
    <t>Горка Юность 4-1</t>
  </si>
  <si>
    <t>500(400)</t>
  </si>
  <si>
    <t>Венге, Береза Рижская</t>
  </si>
  <si>
    <t>Горка Юность - 5 МДФ</t>
  </si>
  <si>
    <t>Горка Юность - 5 СОФТ</t>
  </si>
  <si>
    <t>650(400)</t>
  </si>
  <si>
    <t>Бук, Клен, Вишня, Орех, Ваниль, Ольха</t>
  </si>
  <si>
    <t>Бук, Вишня, Орех,  Ольха</t>
  </si>
  <si>
    <t>Детская Юность 1-2 СОФТ</t>
  </si>
  <si>
    <t>детская</t>
  </si>
  <si>
    <t>Бук, Ольха, Вишня, Береза Рижская</t>
  </si>
  <si>
    <t>Бук, Ваниль, Вишня, голубой, Клен, Салатовый, Ольха</t>
  </si>
  <si>
    <t>Детская Юность-3 ЛДСП</t>
  </si>
  <si>
    <t>Детская Юность-3 СОФТ</t>
  </si>
  <si>
    <t>Детская Юность-3 МДФ</t>
  </si>
  <si>
    <t>Детская Радуга-1 модульная</t>
  </si>
  <si>
    <t>Стол компьютерный с полкой</t>
  </si>
  <si>
    <t>Шкаф общего назначения</t>
  </si>
  <si>
    <t>Кровать 1-сп. Без матраса</t>
  </si>
  <si>
    <t>Прихожая Визит</t>
  </si>
  <si>
    <t>Бук, Вишня, Орех, Ольха</t>
  </si>
  <si>
    <t>Прихожая Визит-6 модульная</t>
  </si>
  <si>
    <t>Стойка угловая с зеркалом</t>
  </si>
  <si>
    <t>Шкаф 2-х ст. без зеркала</t>
  </si>
  <si>
    <t>Шкаф 2-х ст. с зеркалом</t>
  </si>
  <si>
    <t>Шкаф угловой без зеркала</t>
  </si>
  <si>
    <t>Шкаф угловой с зеркалом</t>
  </si>
  <si>
    <t>Прихожая Визит-3 СОФТ</t>
  </si>
  <si>
    <t>Прихожая Визит-3 МДФ</t>
  </si>
  <si>
    <t>Прихожая</t>
  </si>
  <si>
    <t>Прихожая Встреча</t>
  </si>
  <si>
    <t>Прихожая Встреча-1</t>
  </si>
  <si>
    <t>Береза Рижская, Сосна Лоредо,  Малови Полосатый</t>
  </si>
  <si>
    <t>Шкаф-купе Премиум 2-х ст.</t>
  </si>
  <si>
    <t>Шкаф-купе Премиум 3-х ст.</t>
  </si>
  <si>
    <t>Венге, Орех</t>
  </si>
  <si>
    <t>Береза Рижская, Малови Полосатый, Сосна Лоредо</t>
  </si>
  <si>
    <t>Шкаф-купе Премиум- 2 универсальный</t>
  </si>
  <si>
    <t>Шкаф-купе 3-х створчатый</t>
  </si>
  <si>
    <t>Шкаф-купе 3-х ст. с зеркалом</t>
  </si>
  <si>
    <t>Шкаф-купе 3-х ст. без зеркала</t>
  </si>
  <si>
    <t>Бук, Вишня,Орех,Ольха</t>
  </si>
  <si>
    <t>Шкаф-гармошка с зеркалами</t>
  </si>
  <si>
    <t>Шкаф 2-х ст.</t>
  </si>
  <si>
    <t>Шкаф 2-х створчатый</t>
  </si>
  <si>
    <t>Тумба ТV 1 с поворотным механизмом</t>
  </si>
  <si>
    <t>Тумба ТV 2</t>
  </si>
  <si>
    <t>Тумба ТV 3 с поворотным механизмом</t>
  </si>
  <si>
    <t>Тумба</t>
  </si>
  <si>
    <t>Бук,Вишня,Ольха,Орех</t>
  </si>
  <si>
    <t>Стол журнальный</t>
  </si>
  <si>
    <t>Стол компьютерный</t>
  </si>
  <si>
    <t>Стол-книжка без ящиков</t>
  </si>
  <si>
    <t>Стол-книжка на 300 мм с ящиками</t>
  </si>
  <si>
    <t>Стол-книжкана 400 мм  с ящиками</t>
  </si>
  <si>
    <t>Стол-книжка</t>
  </si>
  <si>
    <t>1800х800</t>
  </si>
  <si>
    <t>Бук, Вишня, Ваниль, голубой, Ольха, Терра Оранж, Салатовый, Орех</t>
  </si>
  <si>
    <t>Стол кухонный</t>
  </si>
  <si>
    <t>800/16</t>
  </si>
  <si>
    <t>680/16</t>
  </si>
  <si>
    <t>680/32</t>
  </si>
  <si>
    <t>Бук, Вишня, Венге, Ольха, Орех, Клен</t>
  </si>
  <si>
    <t>Табурет</t>
  </si>
  <si>
    <t>Бук, Ольха, Орех</t>
  </si>
  <si>
    <t>Стол обеденный Медуза</t>
  </si>
  <si>
    <t>Стул Медуза</t>
  </si>
  <si>
    <t>Стул мягкий</t>
  </si>
  <si>
    <t xml:space="preserve">Стул </t>
  </si>
  <si>
    <t>Стул Венский мягкий</t>
  </si>
  <si>
    <t>Кухня Лего МДФ</t>
  </si>
  <si>
    <t>Стол-мойка на 900 мм угловой (левый,правый)</t>
  </si>
  <si>
    <t>Стол-мойка на 800 мм</t>
  </si>
  <si>
    <t>Стол-мойка на 600 мм</t>
  </si>
  <si>
    <t>Стол рабочий на 400 мм с 4-мя ящиками</t>
  </si>
  <si>
    <t>Стол рабочий нв 600 мм с 1-ой полкой</t>
  </si>
  <si>
    <t>Стол рабочий на 800 мм с 1-ой полкой</t>
  </si>
  <si>
    <t>Стол рабочий на 400 мм с 2-мя полками</t>
  </si>
  <si>
    <t>Стол рабочий на 300 мм с 2-мя полками</t>
  </si>
  <si>
    <t>Стол рабочий на 300 мм с 4-мя ящиками</t>
  </si>
  <si>
    <t>Стол рабочий на 200 мм с 1-ой полкой, открытый угловой</t>
  </si>
  <si>
    <t>Пенал на 400 мм с ящиками</t>
  </si>
  <si>
    <t xml:space="preserve">Шкаф-сушка на 800 мм </t>
  </si>
  <si>
    <t>Шкаф-сушка на 600 мм</t>
  </si>
  <si>
    <t>Шкаф на 800 мм с 1-ой полкой угловой</t>
  </si>
  <si>
    <t>Шкаф на 800 мм с 1-ой полкой (витрина)</t>
  </si>
  <si>
    <t>Шкаф на 600 мм с 1-ой полкой (глухой)</t>
  </si>
  <si>
    <t>Шкаф га 600 мм с 1-ой полкой (витрина)</t>
  </si>
  <si>
    <t>Шкаф на 400 мм с 2-мя полками (глухой)</t>
  </si>
  <si>
    <t>Шкаф на 400 мм с 2-мя полками (витрина)</t>
  </si>
  <si>
    <t>Шкаф на 300 мм с 2-мя полками (витрина)</t>
  </si>
  <si>
    <t>Шкаф на 300 мм с 2-мя полками (глухой)</t>
  </si>
  <si>
    <t>Шкаф на 600 мм угловой (витрина)</t>
  </si>
  <si>
    <t>Шкаф на 600 мм под вытяжку</t>
  </si>
  <si>
    <t>Шкаф на 200 мм с 2-мя полками, открытый</t>
  </si>
  <si>
    <t>Шкаф на 200 мм с1-ой полкой открытый, угловой</t>
  </si>
  <si>
    <t>Стол рабочий на 200 мм с 2-мя полками, октрытый (левый, правый)</t>
  </si>
  <si>
    <t>Бук, орех, Ольха, Ваниль, Голубой, Салатовый, Клен</t>
  </si>
  <si>
    <t>Кухня Лего СОФТ</t>
  </si>
  <si>
    <t>Бук, орех, Ольха, Вишня, Ваниль, Голубой, Ротанг, Салатовый, Терра Оранж</t>
  </si>
  <si>
    <t>ГОРКИ</t>
  </si>
  <si>
    <t>ДЕТСКИЕ</t>
  </si>
  <si>
    <t>ПРИХОЖИЕ</t>
  </si>
  <si>
    <t>СПАЛЬНИ</t>
  </si>
  <si>
    <t>СТОЛЫ ЖУРНАЛЬНЫЕ</t>
  </si>
  <si>
    <t>СТОЛЫ КОМПЬЮТЕРНЫЕ</t>
  </si>
  <si>
    <t>СТОЛЫ КУХОННЫЕ</t>
  </si>
  <si>
    <t>СТОЛЫ-КНИЖКИ</t>
  </si>
  <si>
    <t>ТВ ТУМБЫ</t>
  </si>
  <si>
    <t>ШКАФЫ</t>
  </si>
  <si>
    <t>КУХНИ</t>
  </si>
  <si>
    <t>ОБЕДЕННЫЕ ГРУППЫ</t>
  </si>
  <si>
    <t>2000х 800</t>
  </si>
  <si>
    <t>Буфет Рондо-13</t>
  </si>
  <si>
    <t>Вес общий</t>
  </si>
  <si>
    <t>Кровать 1 сп. Юность 2,0х0,8</t>
  </si>
  <si>
    <t>Детская "Юность-12" МДФ модульная</t>
  </si>
  <si>
    <t>Шкаф гармошка на 600</t>
  </si>
  <si>
    <t>Шкаф 2-х створчатый с зеркалом</t>
  </si>
  <si>
    <t xml:space="preserve">Шкаф-гармошка </t>
  </si>
  <si>
    <t>Шкаф-купе Премиум 2-х ст. б/з/1 зеркало/2 зеркало</t>
  </si>
  <si>
    <t>Шкаф-купе Премиум 3-х ст. б/з/1 зеркало/2 зеркало</t>
  </si>
  <si>
    <t>Дуб светлый</t>
  </si>
  <si>
    <t>Горка Рондо-16</t>
  </si>
  <si>
    <t>Горка Рондо-17</t>
  </si>
  <si>
    <t xml:space="preserve">Пенал с ящиками </t>
  </si>
  <si>
    <t>Паутинка черная, Паутинка белая</t>
  </si>
  <si>
    <t>Ясень шимо темный</t>
  </si>
  <si>
    <t>1200х820</t>
  </si>
  <si>
    <t>1450х800</t>
  </si>
  <si>
    <t>1200х900</t>
  </si>
  <si>
    <t>1200х1200</t>
  </si>
  <si>
    <t>1000х900</t>
  </si>
  <si>
    <t>шкаф плательный</t>
  </si>
  <si>
    <t xml:space="preserve">Комод </t>
  </si>
  <si>
    <t>Кровать 1 сп.  без матраса</t>
  </si>
  <si>
    <t>1900х800</t>
  </si>
  <si>
    <t>1200х1000</t>
  </si>
  <si>
    <t>1100х750</t>
  </si>
  <si>
    <t>кровать</t>
  </si>
  <si>
    <t>Сторона исполнения</t>
  </si>
  <si>
    <t>Определение стороны угла</t>
  </si>
  <si>
    <t xml:space="preserve"> Правая, левая.</t>
  </si>
  <si>
    <t xml:space="preserve"> по вешалке</t>
  </si>
  <si>
    <t xml:space="preserve"> по шкафу</t>
  </si>
  <si>
    <t>по комоду</t>
  </si>
  <si>
    <t>Горка Рондо-3 модульная</t>
  </si>
  <si>
    <t>по стеклу</t>
  </si>
  <si>
    <t>по шкафу</t>
  </si>
  <si>
    <t>по секции с двумя фасадами</t>
  </si>
  <si>
    <t>по столу</t>
  </si>
  <si>
    <t>Правая, левая.</t>
  </si>
  <si>
    <t xml:space="preserve">Прихожая Визит-1 </t>
  </si>
  <si>
    <t>Столы журнальный со стеклом (прямоугольный) №5</t>
  </si>
  <si>
    <t>Столы журнальный со стеклом (овальный) №4</t>
  </si>
  <si>
    <t>Стол журнальный фигурный №6</t>
  </si>
  <si>
    <t xml:space="preserve">Стол журнальный (прямоугольный) №1 </t>
  </si>
  <si>
    <t xml:space="preserve">Стол журнальный (квадратный)  №2 </t>
  </si>
  <si>
    <t>Стол журнальный (треугольный)  №3</t>
  </si>
  <si>
    <t>Стол обеденный (овальный) на хромированной опоре №3</t>
  </si>
  <si>
    <t>Стол обеденный (прямоугольный) на хромированной опоре №2</t>
  </si>
  <si>
    <t>Горка Токио</t>
  </si>
  <si>
    <t>Пенал со стеклом</t>
  </si>
  <si>
    <t>Тумба под TV</t>
  </si>
  <si>
    <t>Полка Навесная</t>
  </si>
  <si>
    <t>1200х870</t>
  </si>
  <si>
    <t>1600х800</t>
  </si>
  <si>
    <t>Стол раздвижной 940х550</t>
  </si>
  <si>
    <t>Прихожая Дебют</t>
  </si>
  <si>
    <t>900х450 вешалка</t>
  </si>
  <si>
    <t xml:space="preserve">Шкаф универсальный </t>
  </si>
  <si>
    <t xml:space="preserve">Стеллаж </t>
  </si>
  <si>
    <t xml:space="preserve">Тумба TV </t>
  </si>
  <si>
    <t xml:space="preserve">Полка навесная </t>
  </si>
  <si>
    <t>900(500( 175)</t>
  </si>
  <si>
    <t>Г</t>
  </si>
  <si>
    <t>Кол-во упак.</t>
  </si>
  <si>
    <t>Прихожая Визит-2</t>
  </si>
  <si>
    <t>Прихожая Визит-5 модульная</t>
  </si>
  <si>
    <t>Прихожая Визит-8</t>
  </si>
  <si>
    <t>500/420</t>
  </si>
  <si>
    <t>550/400</t>
  </si>
  <si>
    <t>Архимед-1</t>
  </si>
  <si>
    <t>Архимед-2</t>
  </si>
  <si>
    <t>Архимед</t>
  </si>
  <si>
    <t>Архимед-3</t>
  </si>
  <si>
    <t>Архимед-4</t>
  </si>
  <si>
    <t>Архимед-5</t>
  </si>
  <si>
    <t xml:space="preserve"> Правый/левый</t>
  </si>
  <si>
    <t>Стол рабочий нв 600 мм с    1-ой полкой</t>
  </si>
  <si>
    <t>Стол рабочий на 800 мм с   1-ой полкой</t>
  </si>
  <si>
    <t>Детская Юность                 1-2 МДФ</t>
  </si>
  <si>
    <t>750/590</t>
  </si>
  <si>
    <t>Стол рабочий 600 (под духовой шкаф)</t>
  </si>
  <si>
    <t>Детска Улыбка 1</t>
  </si>
  <si>
    <t>Кровать Улыбка</t>
  </si>
  <si>
    <t>900 (1750)</t>
  </si>
  <si>
    <t>400 (550)</t>
  </si>
  <si>
    <t>Стол трансформер "Акробат"</t>
  </si>
  <si>
    <t>Стол трансформер</t>
  </si>
  <si>
    <t xml:space="preserve">Кровать без матраса (с орт.) </t>
  </si>
  <si>
    <t>Шкаф пенал</t>
  </si>
  <si>
    <t xml:space="preserve">Зеркало в рамке </t>
  </si>
  <si>
    <t>Спальный гарнитур "Ниагара".</t>
  </si>
  <si>
    <t>1600х2000</t>
  </si>
  <si>
    <t>ЛДСтП</t>
  </si>
  <si>
    <t>Архимед-6</t>
  </si>
  <si>
    <t>Комод "Рондо-17"</t>
  </si>
  <si>
    <t>комод</t>
  </si>
  <si>
    <t>Архимед-7</t>
  </si>
  <si>
    <t>Обеденная группа "Фиеста"</t>
  </si>
  <si>
    <t>Тумба ТV №4</t>
  </si>
  <si>
    <t>Тумба ТV №5</t>
  </si>
  <si>
    <t>Полка к ТV №5</t>
  </si>
  <si>
    <t>Полка навесная 1200</t>
  </si>
  <si>
    <t>Полка навесная 450</t>
  </si>
  <si>
    <t>Столик туалетный</t>
  </si>
  <si>
    <t>Спальный гарнитур "Конго".</t>
  </si>
  <si>
    <t>Кровать 2-ух ярусная</t>
  </si>
  <si>
    <t>Матрасы</t>
  </si>
  <si>
    <t>1 сп.      (800*2000)</t>
  </si>
  <si>
    <t>2 сп.      (1600*1950)</t>
  </si>
  <si>
    <t>1,5 сп.   (1400*1950)</t>
  </si>
  <si>
    <t>1,5 сп.   (1200*1950)</t>
  </si>
  <si>
    <t>ортопед 1,2</t>
  </si>
  <si>
    <t>ортопед 1,4</t>
  </si>
  <si>
    <t>ортопед 1,6</t>
  </si>
  <si>
    <t>Ортопедические основания</t>
  </si>
  <si>
    <t>10 кг.</t>
  </si>
  <si>
    <t>20 кг.</t>
  </si>
  <si>
    <t>17 кг.</t>
  </si>
  <si>
    <t>14 кг.</t>
  </si>
  <si>
    <t>18 кг.</t>
  </si>
  <si>
    <t>21 кг.</t>
  </si>
  <si>
    <t>Стол журнальный №8</t>
  </si>
  <si>
    <t>Спальня Гармония-6</t>
  </si>
  <si>
    <t>Тумба с вешалкой</t>
  </si>
  <si>
    <t>Тумба с зеркалом</t>
  </si>
  <si>
    <t>Прихожая "Афродита"</t>
  </si>
  <si>
    <t>Пенал с ящиком</t>
  </si>
  <si>
    <t xml:space="preserve">Полка </t>
  </si>
  <si>
    <t>Прихожая "Дабл"</t>
  </si>
  <si>
    <t>Горка "Ориноко"</t>
  </si>
  <si>
    <t>Тумба ТВ</t>
  </si>
  <si>
    <t>1200х800</t>
  </si>
  <si>
    <t>Детская Уникум модульная</t>
  </si>
  <si>
    <t>Кухонный  гарнитур "Стиль".</t>
  </si>
  <si>
    <t xml:space="preserve">Стол  900мм с 2-мя ящиками </t>
  </si>
  <si>
    <t>Стол 600мм под духовой шкаф</t>
  </si>
  <si>
    <t>Стол-мойка  900мм с 3-мя ящиками</t>
  </si>
  <si>
    <t>Шкаф  900мм</t>
  </si>
  <si>
    <t>Шкаф 600мм под вытяжку</t>
  </si>
  <si>
    <t>Шкаф-сушка  900мм</t>
  </si>
  <si>
    <t>Прихожая "Шик"</t>
  </si>
  <si>
    <t>Архимед-8</t>
  </si>
  <si>
    <t>Шкаф на 200 мм с1-ой полкой открытый, угл.</t>
  </si>
  <si>
    <t>Стол обеденный (прямоугольный) №1</t>
  </si>
  <si>
    <t>Стол кухонный  на хромированной опоре</t>
  </si>
  <si>
    <t>по пеналу</t>
  </si>
  <si>
    <t>по столешнице</t>
  </si>
  <si>
    <t>по вешалке</t>
  </si>
  <si>
    <t>СПЕЦИФИКАЦИЯ МЕБЕЛИ ООО "КРАСНОЯРСКАЯ МЕБЕЛЬНАЯ КОМПАНИЯ-1" 2014 г.</t>
  </si>
  <si>
    <t>Зеркало "Шик"</t>
  </si>
  <si>
    <t>Горка "Латте"</t>
  </si>
  <si>
    <t>Горка "Капучино"</t>
  </si>
  <si>
    <r>
      <t>Кухня-</t>
    </r>
    <r>
      <rPr>
        <b/>
        <sz val="12"/>
        <rFont val="Times New Roman"/>
        <family val="1"/>
      </rPr>
      <t>Стиль</t>
    </r>
  </si>
  <si>
    <t>Стол-мойка на 900мм с 2-мя ящиками</t>
  </si>
  <si>
    <t>Стол-мойка на 1000мм угловая</t>
  </si>
  <si>
    <t>Стол рабочий на 400мм (с 1-ой полкой)</t>
  </si>
  <si>
    <t>Стол рабочий 300мм угловой (с 1 полкой)</t>
  </si>
  <si>
    <t>Шкаф -сушка на 900мм</t>
  </si>
  <si>
    <t>Шкаф навесной на 600мм под вытяжку</t>
  </si>
  <si>
    <t>Шкаф навесной на 900мм с 1-ой полкой (витрина/глухой)</t>
  </si>
  <si>
    <t xml:space="preserve">Шкаф навесной на 800мм с 2-мя полкой </t>
  </si>
  <si>
    <t>Шкаф навесной на 600х600мм угловой</t>
  </si>
  <si>
    <t>Шкаф навесной на 300мм с 1-ой полкой угловой</t>
  </si>
  <si>
    <t>Стол рабочий на 300мм (с 1-ой полкой) открытый</t>
  </si>
  <si>
    <t>Стол рабочий на 900 с 2-мя ящиками</t>
  </si>
  <si>
    <t>Стол рабочий на 600 (под духовой шкаф)</t>
  </si>
  <si>
    <t>Шкаф навесной на 300мм с 1-ой полкой открытый</t>
  </si>
  <si>
    <t>Шкаф навесной на 400мм с 1-ой полкой</t>
  </si>
  <si>
    <t>-</t>
  </si>
  <si>
    <t>Горка "Венеция"</t>
  </si>
  <si>
    <t xml:space="preserve">Горка  Рондо-14        </t>
  </si>
  <si>
    <t>Детская Фантазия модульная</t>
  </si>
  <si>
    <t>1200х710</t>
  </si>
  <si>
    <t>Горка "Деметра"</t>
  </si>
  <si>
    <t>1250х900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</si>
</sst>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23"/>
      <name val="Arial"/>
      <family val="2"/>
    </font>
    <font>
      <sz val="12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2"/>
      <color theme="1" tint="0.49998000264167786"/>
      <name val="Arial"/>
      <family val="2"/>
    </font>
    <font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8" fillId="24" borderId="10" xfId="53" applyFont="1" applyFill="1" applyBorder="1" applyAlignment="1">
      <alignment horizontal="center" vertical="center"/>
      <protection/>
    </xf>
    <xf numFmtId="0" fontId="18" fillId="24" borderId="11" xfId="53" applyFont="1" applyFill="1" applyBorder="1" applyAlignment="1">
      <alignment horizontal="center" vertical="center"/>
      <protection/>
    </xf>
    <xf numFmtId="0" fontId="18" fillId="24" borderId="12" xfId="53" applyFont="1" applyFill="1" applyBorder="1" applyAlignment="1">
      <alignment horizontal="center" vertical="center" wrapText="1"/>
      <protection/>
    </xf>
    <xf numFmtId="0" fontId="18" fillId="0" borderId="13" xfId="53" applyFont="1" applyFill="1" applyBorder="1" applyAlignment="1">
      <alignment horizontal="center" vertical="center"/>
      <protection/>
    </xf>
    <xf numFmtId="0" fontId="18" fillId="0" borderId="14" xfId="53" applyFont="1" applyFill="1" applyBorder="1" applyAlignment="1">
      <alignment horizontal="center" vertical="center"/>
      <protection/>
    </xf>
    <xf numFmtId="0" fontId="18" fillId="24" borderId="15" xfId="53" applyFont="1" applyFill="1" applyBorder="1" applyAlignment="1">
      <alignment horizontal="left"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53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24" borderId="16" xfId="53" applyFont="1" applyFill="1" applyBorder="1" applyAlignment="1">
      <alignment horizontal="left" vertical="center" wrapText="1"/>
      <protection/>
    </xf>
    <xf numFmtId="49" fontId="18" fillId="24" borderId="14" xfId="53" applyNumberFormat="1" applyFont="1" applyFill="1" applyBorder="1" applyAlignment="1">
      <alignment horizontal="center" vertical="center" wrapText="1"/>
      <protection/>
    </xf>
    <xf numFmtId="2" fontId="18" fillId="24" borderId="14" xfId="53" applyNumberFormat="1" applyFont="1" applyFill="1" applyBorder="1" applyAlignment="1">
      <alignment horizontal="left" vertical="center" wrapText="1"/>
      <protection/>
    </xf>
    <xf numFmtId="0" fontId="18" fillId="24" borderId="13" xfId="53" applyFont="1" applyFill="1" applyBorder="1" applyAlignment="1">
      <alignment horizontal="left" vertical="center" wrapText="1"/>
      <protection/>
    </xf>
    <xf numFmtId="0" fontId="18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8" fillId="25" borderId="14" xfId="53" applyFont="1" applyFill="1" applyBorder="1" applyAlignment="1">
      <alignment horizontal="center" vertical="center" wrapText="1"/>
      <protection/>
    </xf>
    <xf numFmtId="0" fontId="18" fillId="24" borderId="17" xfId="53" applyFont="1" applyFill="1" applyBorder="1" applyAlignment="1">
      <alignment horizontal="center" vertical="center" wrapText="1"/>
      <protection/>
    </xf>
    <xf numFmtId="0" fontId="18" fillId="24" borderId="18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0" borderId="14" xfId="53" applyFont="1" applyFill="1" applyBorder="1" applyAlignment="1">
      <alignment horizontal="center" vertical="center" wrapText="1"/>
      <protection/>
    </xf>
    <xf numFmtId="0" fontId="20" fillId="0" borderId="13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3" xfId="53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left" vertical="center" wrapText="1"/>
    </xf>
    <xf numFmtId="0" fontId="18" fillId="24" borderId="19" xfId="53" applyFont="1" applyFill="1" applyBorder="1" applyAlignment="1">
      <alignment horizontal="center" vertical="center" wrapText="1"/>
      <protection/>
    </xf>
    <xf numFmtId="0" fontId="18" fillId="24" borderId="11" xfId="53" applyFont="1" applyFill="1" applyBorder="1" applyAlignment="1">
      <alignment horizontal="left" vertical="center" wrapText="1"/>
      <protection/>
    </xf>
    <xf numFmtId="0" fontId="18" fillId="24" borderId="11" xfId="53" applyFont="1" applyFill="1" applyBorder="1" applyAlignment="1">
      <alignment horizontal="center" vertical="center" wrapText="1"/>
      <protection/>
    </xf>
    <xf numFmtId="0" fontId="18" fillId="25" borderId="10" xfId="53" applyFont="1" applyFill="1" applyBorder="1" applyAlignment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24" borderId="20" xfId="53" applyFont="1" applyFill="1" applyBorder="1" applyAlignment="1">
      <alignment horizontal="left" vertical="center" wrapText="1"/>
      <protection/>
    </xf>
    <xf numFmtId="0" fontId="18" fillId="24" borderId="13" xfId="0" applyFont="1" applyFill="1" applyBorder="1" applyAlignment="1">
      <alignment horizontal="center" vertical="center" wrapText="1"/>
    </xf>
    <xf numFmtId="2" fontId="18" fillId="24" borderId="10" xfId="53" applyNumberFormat="1" applyFont="1" applyFill="1" applyBorder="1" applyAlignment="1">
      <alignment horizontal="center" vertical="center" wrapText="1"/>
      <protection/>
    </xf>
    <xf numFmtId="2" fontId="18" fillId="24" borderId="13" xfId="53" applyNumberFormat="1" applyFont="1" applyFill="1" applyBorder="1" applyAlignment="1">
      <alignment horizontal="left" vertical="center" wrapText="1"/>
      <protection/>
    </xf>
    <xf numFmtId="49" fontId="18" fillId="24" borderId="13" xfId="53" applyNumberFormat="1" applyFont="1" applyFill="1" applyBorder="1" applyAlignment="1">
      <alignment horizontal="center" vertical="center" wrapText="1"/>
      <protection/>
    </xf>
    <xf numFmtId="2" fontId="18" fillId="24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18" fillId="24" borderId="21" xfId="53" applyFont="1" applyFill="1" applyBorder="1" applyAlignment="1">
      <alignment horizontal="left" vertical="center" wrapText="1"/>
      <protection/>
    </xf>
    <xf numFmtId="0" fontId="18" fillId="24" borderId="22" xfId="53" applyFont="1" applyFill="1" applyBorder="1" applyAlignment="1">
      <alignment horizontal="left" vertical="center" wrapText="1"/>
      <protection/>
    </xf>
    <xf numFmtId="0" fontId="18" fillId="26" borderId="11" xfId="53" applyFont="1" applyFill="1" applyBorder="1" applyAlignment="1">
      <alignment horizontal="center" vertical="center" wrapText="1"/>
      <protection/>
    </xf>
    <xf numFmtId="0" fontId="18" fillId="24" borderId="23" xfId="53" applyFont="1" applyFill="1" applyBorder="1" applyAlignment="1">
      <alignment horizontal="center" vertical="center" wrapText="1"/>
      <protection/>
    </xf>
    <xf numFmtId="0" fontId="18" fillId="24" borderId="24" xfId="53" applyFont="1" applyFill="1" applyBorder="1" applyAlignment="1">
      <alignment horizontal="center" vertical="center" wrapText="1"/>
      <protection/>
    </xf>
    <xf numFmtId="0" fontId="18" fillId="24" borderId="25" xfId="53" applyFont="1" applyFill="1" applyBorder="1" applyAlignment="1">
      <alignment horizontal="center" vertical="center" wrapText="1"/>
      <protection/>
    </xf>
    <xf numFmtId="0" fontId="18" fillId="24" borderId="11" xfId="0" applyFont="1" applyFill="1" applyBorder="1" applyAlignment="1">
      <alignment horizontal="left" vertical="center" wrapText="1"/>
    </xf>
    <xf numFmtId="2" fontId="18" fillId="24" borderId="24" xfId="53" applyNumberFormat="1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horizontal="left" vertical="center" wrapText="1"/>
      <protection/>
    </xf>
    <xf numFmtId="0" fontId="18" fillId="24" borderId="10" xfId="53" applyFont="1" applyFill="1" applyBorder="1" applyAlignment="1">
      <alignment horizontal="left" vertical="center" wrapText="1"/>
      <protection/>
    </xf>
    <xf numFmtId="0" fontId="18" fillId="0" borderId="20" xfId="53" applyFont="1" applyFill="1" applyBorder="1" applyAlignment="1">
      <alignment horizontal="center" vertical="center"/>
      <protection/>
    </xf>
    <xf numFmtId="0" fontId="18" fillId="0" borderId="14" xfId="53" applyFont="1" applyFill="1" applyBorder="1" applyAlignment="1">
      <alignment horizontal="left" vertical="center" wrapText="1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6" xfId="53" applyFont="1" applyFill="1" applyBorder="1" applyAlignment="1">
      <alignment horizontal="center" vertical="center"/>
      <protection/>
    </xf>
    <xf numFmtId="0" fontId="18" fillId="0" borderId="27" xfId="53" applyFont="1" applyFill="1" applyBorder="1" applyAlignment="1">
      <alignment horizontal="center" vertical="center"/>
      <protection/>
    </xf>
    <xf numFmtId="0" fontId="18" fillId="24" borderId="21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18" fillId="26" borderId="23" xfId="53" applyFont="1" applyFill="1" applyBorder="1" applyAlignment="1">
      <alignment horizontal="center" vertical="center" wrapText="1"/>
      <protection/>
    </xf>
    <xf numFmtId="0" fontId="18" fillId="24" borderId="10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0" xfId="53" applyFont="1" applyFill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  <xf numFmtId="0" fontId="18" fillId="24" borderId="16" xfId="53" applyFont="1" applyFill="1" applyBorder="1" applyAlignment="1">
      <alignment horizontal="center" vertical="center" wrapText="1"/>
      <protection/>
    </xf>
    <xf numFmtId="0" fontId="18" fillId="24" borderId="15" xfId="53" applyFont="1" applyFill="1" applyBorder="1" applyAlignment="1">
      <alignment horizontal="center" vertical="center" wrapText="1"/>
      <protection/>
    </xf>
    <xf numFmtId="0" fontId="18" fillId="24" borderId="28" xfId="53" applyFont="1" applyFill="1" applyBorder="1" applyAlignment="1">
      <alignment horizontal="center" vertical="center" wrapText="1"/>
      <protection/>
    </xf>
    <xf numFmtId="0" fontId="18" fillId="24" borderId="29" xfId="53" applyFont="1" applyFill="1" applyBorder="1" applyAlignment="1">
      <alignment horizontal="center" vertical="center" wrapText="1"/>
      <protection/>
    </xf>
    <xf numFmtId="0" fontId="18" fillId="24" borderId="30" xfId="53" applyFont="1" applyFill="1" applyBorder="1" applyAlignment="1">
      <alignment horizontal="center" vertical="center" wrapText="1"/>
      <protection/>
    </xf>
    <xf numFmtId="0" fontId="18" fillId="24" borderId="31" xfId="53" applyFont="1" applyFill="1" applyBorder="1" applyAlignment="1">
      <alignment horizontal="center" vertical="center" wrapText="1"/>
      <protection/>
    </xf>
    <xf numFmtId="0" fontId="18" fillId="24" borderId="26" xfId="53" applyFont="1" applyFill="1" applyBorder="1" applyAlignment="1">
      <alignment horizontal="center" vertical="center" wrapText="1"/>
      <protection/>
    </xf>
    <xf numFmtId="0" fontId="18" fillId="24" borderId="27" xfId="53" applyFont="1" applyFill="1" applyBorder="1" applyAlignment="1">
      <alignment horizontal="center" vertical="center" wrapText="1"/>
      <protection/>
    </xf>
    <xf numFmtId="2" fontId="18" fillId="24" borderId="14" xfId="53" applyNumberFormat="1" applyFont="1" applyFill="1" applyBorder="1" applyAlignment="1">
      <alignment horizontal="center" vertical="center" wrapText="1"/>
      <protection/>
    </xf>
    <xf numFmtId="2" fontId="18" fillId="24" borderId="13" xfId="53" applyNumberFormat="1" applyFont="1" applyFill="1" applyBorder="1" applyAlignment="1">
      <alignment horizontal="center" vertical="center" wrapText="1"/>
      <protection/>
    </xf>
    <xf numFmtId="0" fontId="18" fillId="24" borderId="21" xfId="53" applyFont="1" applyFill="1" applyBorder="1" applyAlignment="1">
      <alignment horizontal="center" vertical="center" wrapText="1"/>
      <protection/>
    </xf>
    <xf numFmtId="0" fontId="18" fillId="24" borderId="22" xfId="53" applyFont="1" applyFill="1" applyBorder="1" applyAlignment="1">
      <alignment horizontal="center" vertical="center" wrapText="1"/>
      <protection/>
    </xf>
    <xf numFmtId="0" fontId="18" fillId="24" borderId="20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  <xf numFmtId="0" fontId="18" fillId="24" borderId="27" xfId="53" applyFont="1" applyFill="1" applyBorder="1" applyAlignment="1">
      <alignment horizontal="center" vertical="center" wrapText="1"/>
      <protection/>
    </xf>
    <xf numFmtId="0" fontId="18" fillId="24" borderId="32" xfId="53" applyFont="1" applyFill="1" applyBorder="1" applyAlignment="1">
      <alignment horizontal="center" vertical="center" wrapText="1"/>
      <protection/>
    </xf>
    <xf numFmtId="0" fontId="18" fillId="0" borderId="14" xfId="0" applyFont="1" applyBorder="1" applyAlignment="1">
      <alignment vertical="center"/>
    </xf>
    <xf numFmtId="0" fontId="18" fillId="0" borderId="14" xfId="53" applyFont="1" applyFill="1" applyBorder="1" applyAlignment="1">
      <alignment vertical="center"/>
      <protection/>
    </xf>
    <xf numFmtId="0" fontId="18" fillId="24" borderId="33" xfId="53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vertical="center"/>
    </xf>
    <xf numFmtId="0" fontId="18" fillId="0" borderId="10" xfId="53" applyFont="1" applyFill="1" applyBorder="1" applyAlignment="1">
      <alignment vertical="center"/>
      <protection/>
    </xf>
    <xf numFmtId="0" fontId="18" fillId="0" borderId="31" xfId="53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vertical="center"/>
    </xf>
    <xf numFmtId="0" fontId="18" fillId="0" borderId="13" xfId="53" applyFont="1" applyFill="1" applyBorder="1" applyAlignment="1">
      <alignment vertical="center"/>
      <protection/>
    </xf>
    <xf numFmtId="0" fontId="18" fillId="24" borderId="0" xfId="53" applyFont="1" applyFill="1" applyBorder="1" applyAlignment="1">
      <alignment horizontal="center" vertical="center" wrapText="1"/>
      <protection/>
    </xf>
    <xf numFmtId="0" fontId="18" fillId="24" borderId="34" xfId="53" applyFont="1" applyFill="1" applyBorder="1" applyAlignment="1">
      <alignment horizontal="center" vertical="center" wrapText="1"/>
      <protection/>
    </xf>
    <xf numFmtId="0" fontId="18" fillId="24" borderId="21" xfId="53" applyFont="1" applyFill="1" applyBorder="1" applyAlignment="1">
      <alignment horizontal="center" vertical="center" wrapText="1"/>
      <protection/>
    </xf>
    <xf numFmtId="0" fontId="18" fillId="24" borderId="20" xfId="53" applyFont="1" applyFill="1" applyBorder="1" applyAlignment="1">
      <alignment horizontal="center" vertical="center" wrapText="1"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vertical="center" wrapText="1"/>
      <protection/>
    </xf>
    <xf numFmtId="0" fontId="18" fillId="24" borderId="21" xfId="53" applyFont="1" applyFill="1" applyBorder="1" applyAlignment="1">
      <alignment horizontal="center" vertical="center" wrapText="1"/>
      <protection/>
    </xf>
    <xf numFmtId="0" fontId="18" fillId="24" borderId="21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21" xfId="53" applyFont="1" applyFill="1" applyBorder="1" applyAlignment="1">
      <alignment horizontal="center" vertical="center" wrapText="1"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  <xf numFmtId="0" fontId="18" fillId="0" borderId="15" xfId="53" applyFont="1" applyFill="1" applyBorder="1" applyAlignment="1">
      <alignment horizontal="center" vertical="center" wrapText="1"/>
      <protection/>
    </xf>
    <xf numFmtId="0" fontId="18" fillId="24" borderId="15" xfId="53" applyFont="1" applyFill="1" applyBorder="1" applyAlignment="1">
      <alignment horizontal="center" vertical="center" wrapText="1"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horizontal="center" vertical="center" wrapText="1"/>
      <protection/>
    </xf>
    <xf numFmtId="0" fontId="18" fillId="24" borderId="20" xfId="53" applyFont="1" applyFill="1" applyBorder="1" applyAlignment="1">
      <alignment horizontal="center" vertical="center" wrapText="1"/>
      <protection/>
    </xf>
    <xf numFmtId="0" fontId="18" fillId="25" borderId="15" xfId="53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horizontal="center" vertical="center" wrapText="1"/>
      <protection/>
    </xf>
    <xf numFmtId="0" fontId="18" fillId="24" borderId="21" xfId="53" applyFont="1" applyFill="1" applyBorder="1" applyAlignment="1">
      <alignment horizontal="center" vertical="center" wrapText="1"/>
      <protection/>
    </xf>
    <xf numFmtId="0" fontId="18" fillId="24" borderId="20" xfId="53" applyFont="1" applyFill="1" applyBorder="1" applyAlignment="1">
      <alignment horizontal="center" vertical="center" wrapText="1"/>
      <protection/>
    </xf>
    <xf numFmtId="0" fontId="31" fillId="0" borderId="35" xfId="0" applyFont="1" applyFill="1" applyBorder="1" applyAlignment="1">
      <alignment horizontal="center" wrapText="1"/>
    </xf>
    <xf numFmtId="0" fontId="31" fillId="0" borderId="36" xfId="0" applyFont="1" applyFill="1" applyBorder="1" applyAlignment="1">
      <alignment horizontal="center" wrapText="1"/>
    </xf>
    <xf numFmtId="0" fontId="31" fillId="0" borderId="37" xfId="0" applyFont="1" applyFill="1" applyBorder="1" applyAlignment="1">
      <alignment horizontal="center" wrapText="1"/>
    </xf>
    <xf numFmtId="37" fontId="18" fillId="27" borderId="38" xfId="0" applyNumberFormat="1" applyFont="1" applyFill="1" applyBorder="1" applyAlignment="1">
      <alignment horizontal="center" vertical="center" wrapText="1"/>
    </xf>
    <xf numFmtId="37" fontId="18" fillId="27" borderId="39" xfId="0" applyNumberFormat="1" applyFont="1" applyFill="1" applyBorder="1" applyAlignment="1">
      <alignment horizontal="center" vertical="center" wrapText="1"/>
    </xf>
    <xf numFmtId="37" fontId="18" fillId="27" borderId="40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8" xfId="53" applyFont="1" applyFill="1" applyBorder="1" applyAlignment="1">
      <alignment horizontal="center" vertical="center" wrapText="1"/>
      <protection/>
    </xf>
    <xf numFmtId="0" fontId="18" fillId="24" borderId="21" xfId="53" applyFont="1" applyFill="1" applyBorder="1" applyAlignment="1">
      <alignment vertical="center" wrapText="1"/>
      <protection/>
    </xf>
    <xf numFmtId="0" fontId="18" fillId="24" borderId="20" xfId="53" applyFont="1" applyFill="1" applyBorder="1" applyAlignment="1">
      <alignment vertical="center" wrapText="1"/>
      <protection/>
    </xf>
    <xf numFmtId="0" fontId="18" fillId="25" borderId="13" xfId="0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center"/>
    </xf>
    <xf numFmtId="0" fontId="18" fillId="24" borderId="14" xfId="53" applyFont="1" applyFill="1" applyBorder="1" applyAlignment="1">
      <alignment horizontal="center" vertical="center" wrapText="1"/>
      <protection/>
    </xf>
    <xf numFmtId="0" fontId="32" fillId="24" borderId="14" xfId="53" applyFont="1" applyFill="1" applyBorder="1" applyAlignment="1">
      <alignment horizontal="center" vertical="center" wrapText="1"/>
      <protection/>
    </xf>
    <xf numFmtId="0" fontId="32" fillId="24" borderId="10" xfId="53" applyFont="1" applyFill="1" applyBorder="1" applyAlignment="1">
      <alignment horizontal="center" vertical="center" wrapText="1"/>
      <protection/>
    </xf>
    <xf numFmtId="0" fontId="32" fillId="24" borderId="13" xfId="53" applyFont="1" applyFill="1" applyBorder="1" applyAlignment="1">
      <alignment horizontal="center" vertical="center" wrapText="1"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  <xf numFmtId="0" fontId="18" fillId="24" borderId="16" xfId="53" applyFont="1" applyFill="1" applyBorder="1" applyAlignment="1">
      <alignment horizontal="center" vertical="center" wrapText="1"/>
      <protection/>
    </xf>
    <xf numFmtId="0" fontId="18" fillId="24" borderId="15" xfId="53" applyFont="1" applyFill="1" applyBorder="1" applyAlignment="1">
      <alignment horizontal="center" vertical="center" wrapText="1"/>
      <protection/>
    </xf>
    <xf numFmtId="0" fontId="18" fillId="24" borderId="31" xfId="53" applyFont="1" applyFill="1" applyBorder="1" applyAlignment="1">
      <alignment horizontal="center" vertical="center" wrapText="1"/>
      <protection/>
    </xf>
    <xf numFmtId="0" fontId="18" fillId="24" borderId="26" xfId="53" applyFont="1" applyFill="1" applyBorder="1" applyAlignment="1">
      <alignment horizontal="center" vertical="center" wrapText="1"/>
      <protection/>
    </xf>
    <xf numFmtId="0" fontId="18" fillId="24" borderId="27" xfId="53" applyFont="1" applyFill="1" applyBorder="1" applyAlignment="1">
      <alignment horizontal="center" vertical="center" wrapText="1"/>
      <protection/>
    </xf>
    <xf numFmtId="0" fontId="18" fillId="25" borderId="10" xfId="53" applyFont="1" applyFill="1" applyBorder="1" applyAlignment="1">
      <alignment vertical="center" wrapText="1"/>
      <protection/>
    </xf>
    <xf numFmtId="0" fontId="18" fillId="24" borderId="28" xfId="53" applyFont="1" applyFill="1" applyBorder="1" applyAlignment="1">
      <alignment horizontal="left" vertical="center" wrapText="1"/>
      <protection/>
    </xf>
    <xf numFmtId="0" fontId="18" fillId="24" borderId="29" xfId="53" applyFont="1" applyFill="1" applyBorder="1" applyAlignment="1">
      <alignment horizontal="left" vertical="center" wrapText="1"/>
      <protection/>
    </xf>
    <xf numFmtId="0" fontId="18" fillId="0" borderId="16" xfId="53" applyFont="1" applyFill="1" applyBorder="1" applyAlignment="1">
      <alignment horizontal="center" vertical="center" wrapText="1"/>
      <protection/>
    </xf>
    <xf numFmtId="0" fontId="18" fillId="24" borderId="21" xfId="53" applyFont="1" applyFill="1" applyBorder="1" applyAlignment="1">
      <alignment horizontal="center" vertical="center" wrapText="1"/>
      <protection/>
    </xf>
    <xf numFmtId="0" fontId="18" fillId="24" borderId="22" xfId="53" applyFont="1" applyFill="1" applyBorder="1" applyAlignment="1">
      <alignment horizontal="center" vertical="center" wrapText="1"/>
      <protection/>
    </xf>
    <xf numFmtId="0" fontId="18" fillId="24" borderId="16" xfId="53" applyFont="1" applyFill="1" applyBorder="1" applyAlignment="1">
      <alignment horizontal="center" vertical="center" wrapText="1"/>
      <protection/>
    </xf>
    <xf numFmtId="0" fontId="20" fillId="0" borderId="41" xfId="53" applyFont="1" applyFill="1" applyBorder="1" applyAlignment="1">
      <alignment horizontal="center" vertical="center" wrapText="1"/>
      <protection/>
    </xf>
    <xf numFmtId="0" fontId="18" fillId="24" borderId="42" xfId="53" applyFont="1" applyFill="1" applyBorder="1" applyAlignment="1">
      <alignment horizontal="center" vertical="center" wrapText="1"/>
      <protection/>
    </xf>
    <xf numFmtId="0" fontId="18" fillId="24" borderId="43" xfId="53" applyFont="1" applyFill="1" applyBorder="1" applyAlignment="1">
      <alignment horizontal="center" vertical="center" wrapText="1"/>
      <protection/>
    </xf>
    <xf numFmtId="0" fontId="18" fillId="24" borderId="44" xfId="53" applyFont="1" applyFill="1" applyBorder="1" applyAlignment="1">
      <alignment horizontal="center" vertical="center" wrapText="1"/>
      <protection/>
    </xf>
    <xf numFmtId="0" fontId="18" fillId="24" borderId="41" xfId="53" applyFont="1" applyFill="1" applyBorder="1" applyAlignment="1">
      <alignment horizontal="center" vertical="center" wrapText="1"/>
      <protection/>
    </xf>
    <xf numFmtId="0" fontId="18" fillId="26" borderId="42" xfId="53" applyFont="1" applyFill="1" applyBorder="1" applyAlignment="1">
      <alignment horizontal="center" vertical="center" wrapText="1"/>
      <protection/>
    </xf>
    <xf numFmtId="0" fontId="18" fillId="24" borderId="45" xfId="53" applyFont="1" applyFill="1" applyBorder="1" applyAlignment="1">
      <alignment horizontal="center" vertical="center" wrapText="1"/>
      <protection/>
    </xf>
    <xf numFmtId="0" fontId="18" fillId="0" borderId="43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24" borderId="46" xfId="53" applyFont="1" applyFill="1" applyBorder="1" applyAlignment="1">
      <alignment horizontal="center" vertical="center" wrapText="1"/>
      <protection/>
    </xf>
    <xf numFmtId="0" fontId="18" fillId="24" borderId="47" xfId="53" applyFont="1" applyFill="1" applyBorder="1" applyAlignment="1">
      <alignment horizontal="center" vertical="center" wrapText="1"/>
      <protection/>
    </xf>
    <xf numFmtId="0" fontId="18" fillId="0" borderId="42" xfId="0" applyFont="1" applyBorder="1" applyAlignment="1">
      <alignment horizontal="center" vertical="center" wrapText="1"/>
    </xf>
    <xf numFmtId="0" fontId="20" fillId="28" borderId="48" xfId="53" applyFont="1" applyFill="1" applyBorder="1" applyAlignment="1">
      <alignment vertical="center"/>
      <protection/>
    </xf>
    <xf numFmtId="0" fontId="21" fillId="0" borderId="16" xfId="0" applyFont="1" applyBorder="1" applyAlignment="1">
      <alignment horizontal="left" vertical="center" wrapText="1"/>
    </xf>
    <xf numFmtId="0" fontId="18" fillId="0" borderId="16" xfId="53" applyFont="1" applyFill="1" applyBorder="1" applyAlignment="1">
      <alignment horizontal="center" vertical="center"/>
      <protection/>
    </xf>
    <xf numFmtId="0" fontId="18" fillId="0" borderId="16" xfId="0" applyFont="1" applyBorder="1" applyAlignment="1">
      <alignment vertical="center"/>
    </xf>
    <xf numFmtId="0" fontId="18" fillId="0" borderId="16" xfId="53" applyFont="1" applyFill="1" applyBorder="1" applyAlignment="1">
      <alignment vertical="center"/>
      <protection/>
    </xf>
    <xf numFmtId="0" fontId="18" fillId="0" borderId="17" xfId="53" applyFont="1" applyFill="1" applyBorder="1" applyAlignment="1">
      <alignment horizontal="center" vertical="center"/>
      <protection/>
    </xf>
    <xf numFmtId="0" fontId="18" fillId="0" borderId="16" xfId="0" applyFont="1" applyBorder="1" applyAlignment="1">
      <alignment horizontal="left" vertical="center" wrapText="1"/>
    </xf>
    <xf numFmtId="0" fontId="20" fillId="28" borderId="45" xfId="53" applyFont="1" applyFill="1" applyBorder="1" applyAlignment="1">
      <alignment vertical="center"/>
      <protection/>
    </xf>
    <xf numFmtId="0" fontId="20" fillId="28" borderId="49" xfId="53" applyFont="1" applyFill="1" applyBorder="1" applyAlignment="1">
      <alignment vertical="center"/>
      <protection/>
    </xf>
    <xf numFmtId="0" fontId="20" fillId="28" borderId="50" xfId="53" applyFont="1" applyFill="1" applyBorder="1" applyAlignment="1">
      <alignment vertical="center"/>
      <protection/>
    </xf>
    <xf numFmtId="0" fontId="20" fillId="28" borderId="0" xfId="53" applyFont="1" applyFill="1" applyBorder="1" applyAlignment="1">
      <alignment vertical="center"/>
      <protection/>
    </xf>
    <xf numFmtId="0" fontId="18" fillId="24" borderId="21" xfId="53" applyFont="1" applyFill="1" applyBorder="1" applyAlignment="1">
      <alignment horizontal="center" vertical="center" wrapText="1"/>
      <protection/>
    </xf>
    <xf numFmtId="0" fontId="18" fillId="24" borderId="22" xfId="53" applyFont="1" applyFill="1" applyBorder="1" applyAlignment="1">
      <alignment horizontal="center" vertical="center" wrapText="1"/>
      <protection/>
    </xf>
    <xf numFmtId="0" fontId="18" fillId="24" borderId="20" xfId="53" applyFont="1" applyFill="1" applyBorder="1" applyAlignment="1">
      <alignment horizontal="center" vertical="center" wrapText="1"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horizontal="center" vertical="center" wrapText="1"/>
      <protection/>
    </xf>
    <xf numFmtId="0" fontId="18" fillId="24" borderId="15" xfId="53" applyFont="1" applyFill="1" applyBorder="1" applyAlignment="1">
      <alignment horizontal="center" vertical="center" wrapText="1"/>
      <protection/>
    </xf>
    <xf numFmtId="0" fontId="18" fillId="24" borderId="43" xfId="53" applyFont="1" applyFill="1" applyBorder="1" applyAlignment="1">
      <alignment horizontal="center" vertical="center" wrapText="1"/>
      <protection/>
    </xf>
    <xf numFmtId="0" fontId="18" fillId="24" borderId="33" xfId="53" applyFont="1" applyFill="1" applyBorder="1" applyAlignment="1">
      <alignment horizontal="left" vertical="center" wrapText="1"/>
      <protection/>
    </xf>
    <xf numFmtId="0" fontId="18" fillId="24" borderId="15" xfId="0" applyFont="1" applyFill="1" applyBorder="1" applyAlignment="1">
      <alignment horizontal="left" vertical="center" wrapText="1"/>
    </xf>
    <xf numFmtId="0" fontId="18" fillId="26" borderId="51" xfId="53" applyFont="1" applyFill="1" applyBorder="1" applyAlignment="1">
      <alignment horizontal="center" vertical="center" wrapText="1"/>
      <protection/>
    </xf>
    <xf numFmtId="0" fontId="18" fillId="26" borderId="34" xfId="53" applyFont="1" applyFill="1" applyBorder="1" applyAlignment="1">
      <alignment horizontal="center" vertical="center" wrapText="1"/>
      <protection/>
    </xf>
    <xf numFmtId="0" fontId="18" fillId="24" borderId="20" xfId="0" applyFont="1" applyFill="1" applyBorder="1" applyAlignment="1">
      <alignment horizontal="left" vertical="center" wrapText="1"/>
    </xf>
    <xf numFmtId="0" fontId="18" fillId="26" borderId="25" xfId="53" applyFont="1" applyFill="1" applyBorder="1" applyAlignment="1">
      <alignment horizontal="center" vertical="center" wrapText="1"/>
      <protection/>
    </xf>
    <xf numFmtId="0" fontId="18" fillId="26" borderId="32" xfId="53" applyFont="1" applyFill="1" applyBorder="1" applyAlignment="1">
      <alignment horizontal="center" vertical="center" wrapText="1"/>
      <protection/>
    </xf>
    <xf numFmtId="0" fontId="18" fillId="26" borderId="28" xfId="53" applyFont="1" applyFill="1" applyBorder="1" applyAlignment="1">
      <alignment horizontal="center" vertical="center" wrapText="1"/>
      <protection/>
    </xf>
    <xf numFmtId="0" fontId="18" fillId="26" borderId="43" xfId="53" applyFont="1" applyFill="1" applyBorder="1" applyAlignment="1">
      <alignment horizontal="center" vertical="center" wrapText="1"/>
      <protection/>
    </xf>
    <xf numFmtId="0" fontId="18" fillId="26" borderId="29" xfId="53" applyFont="1" applyFill="1" applyBorder="1" applyAlignment="1">
      <alignment horizontal="center" vertical="center" wrapText="1"/>
      <protection/>
    </xf>
    <xf numFmtId="0" fontId="18" fillId="26" borderId="44" xfId="53" applyFont="1" applyFill="1" applyBorder="1" applyAlignment="1">
      <alignment horizontal="center" vertical="center" wrapText="1"/>
      <protection/>
    </xf>
    <xf numFmtId="0" fontId="18" fillId="0" borderId="26" xfId="53" applyFont="1" applyFill="1" applyBorder="1" applyAlignment="1">
      <alignment horizontal="center" vertical="center" wrapText="1"/>
      <protection/>
    </xf>
    <xf numFmtId="0" fontId="18" fillId="0" borderId="27" xfId="53" applyFont="1" applyFill="1" applyBorder="1" applyAlignment="1">
      <alignment horizontal="center" vertical="center" wrapText="1"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  <xf numFmtId="0" fontId="18" fillId="24" borderId="15" xfId="53" applyFont="1" applyFill="1" applyBorder="1" applyAlignment="1">
      <alignment horizontal="center" vertical="center" wrapText="1"/>
      <protection/>
    </xf>
    <xf numFmtId="0" fontId="18" fillId="0" borderId="22" xfId="53" applyFont="1" applyFill="1" applyBorder="1" applyAlignment="1">
      <alignment horizontal="center" vertical="center" wrapText="1"/>
      <protection/>
    </xf>
    <xf numFmtId="0" fontId="18" fillId="24" borderId="12" xfId="53" applyFont="1" applyFill="1" applyBorder="1" applyAlignment="1">
      <alignment horizontal="center" vertical="center"/>
      <protection/>
    </xf>
    <xf numFmtId="2" fontId="18" fillId="24" borderId="25" xfId="53" applyNumberFormat="1" applyFont="1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20" fillId="28" borderId="52" xfId="53" applyFont="1" applyFill="1" applyBorder="1" applyAlignment="1">
      <alignment vertical="center"/>
      <protection/>
    </xf>
    <xf numFmtId="0" fontId="18" fillId="25" borderId="14" xfId="53" applyFont="1" applyFill="1" applyBorder="1" applyAlignment="1">
      <alignment horizontal="center" vertical="center"/>
      <protection/>
    </xf>
    <xf numFmtId="0" fontId="18" fillId="0" borderId="13" xfId="53" applyFont="1" applyFill="1" applyBorder="1" applyAlignment="1">
      <alignment horizontal="left" vertical="center" wrapText="1"/>
      <protection/>
    </xf>
    <xf numFmtId="0" fontId="18" fillId="25" borderId="13" xfId="53" applyFont="1" applyFill="1" applyBorder="1" applyAlignment="1">
      <alignment horizontal="center" vertical="center"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  <xf numFmtId="0" fontId="18" fillId="24" borderId="15" xfId="53" applyFont="1" applyFill="1" applyBorder="1" applyAlignment="1">
      <alignment horizontal="center" vertical="center" wrapText="1"/>
      <protection/>
    </xf>
    <xf numFmtId="0" fontId="18" fillId="24" borderId="22" xfId="53" applyFont="1" applyFill="1" applyBorder="1" applyAlignment="1">
      <alignment horizontal="center" vertical="center" wrapText="1"/>
      <protection/>
    </xf>
    <xf numFmtId="0" fontId="18" fillId="24" borderId="20" xfId="53" applyFont="1" applyFill="1" applyBorder="1" applyAlignment="1">
      <alignment horizontal="center" vertical="center" wrapText="1"/>
      <protection/>
    </xf>
    <xf numFmtId="0" fontId="18" fillId="24" borderId="21" xfId="53" applyFont="1" applyFill="1" applyBorder="1" applyAlignment="1">
      <alignment horizontal="center" vertical="center" wrapText="1"/>
      <protection/>
    </xf>
    <xf numFmtId="0" fontId="18" fillId="24" borderId="16" xfId="53" applyFont="1" applyFill="1" applyBorder="1" applyAlignment="1">
      <alignment horizontal="center" vertical="center" wrapText="1"/>
      <protection/>
    </xf>
    <xf numFmtId="0" fontId="22" fillId="0" borderId="14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1" fillId="24" borderId="14" xfId="53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18" fillId="25" borderId="31" xfId="53" applyFont="1" applyFill="1" applyBorder="1" applyAlignment="1">
      <alignment horizontal="center" vertical="center" wrapText="1"/>
      <protection/>
    </xf>
    <xf numFmtId="0" fontId="18" fillId="25" borderId="26" xfId="53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1" fillId="24" borderId="13" xfId="53" applyFont="1" applyFill="1" applyBorder="1" applyAlignment="1">
      <alignment horizontal="center" vertical="center" wrapText="1"/>
      <protection/>
    </xf>
    <xf numFmtId="0" fontId="18" fillId="25" borderId="13" xfId="53" applyFont="1" applyFill="1" applyBorder="1" applyAlignment="1">
      <alignment horizontal="center" vertical="center" wrapText="1"/>
      <protection/>
    </xf>
    <xf numFmtId="0" fontId="18" fillId="25" borderId="27" xfId="53" applyFont="1" applyFill="1" applyBorder="1" applyAlignment="1">
      <alignment horizontal="center" vertical="center" wrapText="1"/>
      <protection/>
    </xf>
    <xf numFmtId="0" fontId="18" fillId="24" borderId="21" xfId="53" applyFont="1" applyFill="1" applyBorder="1" applyAlignment="1">
      <alignment horizontal="center" vertical="center" wrapText="1"/>
      <protection/>
    </xf>
    <xf numFmtId="0" fontId="18" fillId="24" borderId="22" xfId="53" applyFont="1" applyFill="1" applyBorder="1" applyAlignment="1">
      <alignment horizontal="center" vertical="center" wrapText="1"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  <xf numFmtId="0" fontId="18" fillId="24" borderId="53" xfId="53" applyFont="1" applyFill="1" applyBorder="1" applyAlignment="1">
      <alignment horizontal="left" vertical="center" wrapText="1"/>
      <protection/>
    </xf>
    <xf numFmtId="0" fontId="18" fillId="24" borderId="54" xfId="53" applyFont="1" applyFill="1" applyBorder="1" applyAlignment="1">
      <alignment horizontal="left" vertical="center" wrapText="1"/>
      <protection/>
    </xf>
    <xf numFmtId="0" fontId="18" fillId="24" borderId="55" xfId="53" applyFont="1" applyFill="1" applyBorder="1" applyAlignment="1">
      <alignment horizontal="left" vertical="center" wrapText="1"/>
      <protection/>
    </xf>
    <xf numFmtId="0" fontId="18" fillId="24" borderId="54" xfId="53" applyFont="1" applyFill="1" applyBorder="1" applyAlignment="1">
      <alignment horizontal="left" vertical="top" wrapText="1"/>
      <protection/>
    </xf>
    <xf numFmtId="0" fontId="18" fillId="24" borderId="55" xfId="53" applyFont="1" applyFill="1" applyBorder="1" applyAlignment="1">
      <alignment horizontal="left" vertical="top" wrapText="1"/>
      <protection/>
    </xf>
    <xf numFmtId="0" fontId="18" fillId="24" borderId="56" xfId="53" applyFont="1" applyFill="1" applyBorder="1" applyAlignment="1">
      <alignment horizontal="left" vertical="center" wrapText="1"/>
      <protection/>
    </xf>
    <xf numFmtId="0" fontId="18" fillId="24" borderId="57" xfId="53" applyFont="1" applyFill="1" applyBorder="1" applyAlignment="1">
      <alignment horizontal="left" vertical="center" wrapText="1"/>
      <protection/>
    </xf>
    <xf numFmtId="0" fontId="18" fillId="24" borderId="58" xfId="53" applyFont="1" applyFill="1" applyBorder="1" applyAlignment="1">
      <alignment horizontal="left" vertical="center" wrapText="1"/>
      <protection/>
    </xf>
    <xf numFmtId="0" fontId="18" fillId="24" borderId="53" xfId="53" applyFont="1" applyFill="1" applyBorder="1" applyAlignment="1">
      <alignment horizontal="left" vertical="top" wrapText="1"/>
      <protection/>
    </xf>
    <xf numFmtId="0" fontId="18" fillId="26" borderId="49" xfId="53" applyFont="1" applyFill="1" applyBorder="1" applyAlignment="1">
      <alignment horizontal="center" vertical="center" wrapText="1"/>
      <protection/>
    </xf>
    <xf numFmtId="0" fontId="20" fillId="28" borderId="59" xfId="53" applyFont="1" applyFill="1" applyBorder="1" applyAlignment="1">
      <alignment horizontal="left" vertical="center"/>
      <protection/>
    </xf>
    <xf numFmtId="0" fontId="18" fillId="24" borderId="60" xfId="53" applyFont="1" applyFill="1" applyBorder="1" applyAlignment="1">
      <alignment horizontal="left" vertical="center" wrapText="1"/>
      <protection/>
    </xf>
    <xf numFmtId="0" fontId="20" fillId="28" borderId="61" xfId="53" applyFont="1" applyFill="1" applyBorder="1" applyAlignment="1">
      <alignment horizontal="left" vertical="center"/>
      <protection/>
    </xf>
    <xf numFmtId="0" fontId="20" fillId="28" borderId="62" xfId="53" applyFont="1" applyFill="1" applyBorder="1" applyAlignment="1">
      <alignment horizontal="left" vertical="center"/>
      <protection/>
    </xf>
    <xf numFmtId="0" fontId="20" fillId="28" borderId="63" xfId="53" applyFont="1" applyFill="1" applyBorder="1" applyAlignment="1">
      <alignment horizontal="left" vertical="center"/>
      <protection/>
    </xf>
    <xf numFmtId="0" fontId="18" fillId="24" borderId="64" xfId="53" applyFont="1" applyFill="1" applyBorder="1" applyAlignment="1">
      <alignment horizontal="left" vertical="center" wrapText="1"/>
      <protection/>
    </xf>
    <xf numFmtId="0" fontId="18" fillId="24" borderId="65" xfId="53" applyFont="1" applyFill="1" applyBorder="1" applyAlignment="1">
      <alignment horizontal="left" vertical="center" wrapText="1"/>
      <protection/>
    </xf>
    <xf numFmtId="0" fontId="20" fillId="28" borderId="66" xfId="53" applyFont="1" applyFill="1" applyBorder="1" applyAlignment="1">
      <alignment horizontal="left" vertical="center"/>
      <protection/>
    </xf>
    <xf numFmtId="0" fontId="18" fillId="0" borderId="63" xfId="0" applyFont="1" applyBorder="1" applyAlignment="1">
      <alignment horizontal="left" vertical="center" wrapText="1"/>
    </xf>
    <xf numFmtId="0" fontId="18" fillId="0" borderId="67" xfId="0" applyFont="1" applyBorder="1" applyAlignment="1">
      <alignment horizontal="left" vertical="center" wrapText="1"/>
    </xf>
    <xf numFmtId="0" fontId="18" fillId="0" borderId="68" xfId="0" applyFont="1" applyBorder="1" applyAlignment="1">
      <alignment horizontal="left" vertical="center" wrapText="1"/>
    </xf>
    <xf numFmtId="2" fontId="18" fillId="24" borderId="0" xfId="53" applyNumberFormat="1" applyFont="1" applyFill="1" applyBorder="1" applyAlignment="1">
      <alignment horizontal="center" vertical="center" wrapText="1"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  <xf numFmtId="0" fontId="0" fillId="0" borderId="6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40" xfId="0" applyFont="1" applyBorder="1" applyAlignment="1">
      <alignment/>
    </xf>
    <xf numFmtId="0" fontId="20" fillId="28" borderId="23" xfId="53" applyFont="1" applyFill="1" applyBorder="1" applyAlignment="1">
      <alignment vertical="center"/>
      <protection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74" xfId="0" applyFont="1" applyBorder="1" applyAlignment="1">
      <alignment/>
    </xf>
    <xf numFmtId="0" fontId="24" fillId="0" borderId="69" xfId="0" applyFont="1" applyBorder="1" applyAlignment="1">
      <alignment/>
    </xf>
    <xf numFmtId="0" fontId="0" fillId="0" borderId="72" xfId="0" applyFont="1" applyFill="1" applyBorder="1" applyAlignment="1">
      <alignment/>
    </xf>
    <xf numFmtId="0" fontId="18" fillId="24" borderId="75" xfId="53" applyFont="1" applyFill="1" applyBorder="1" applyAlignment="1">
      <alignment horizontal="center" vertical="center" wrapText="1"/>
      <protection/>
    </xf>
    <xf numFmtId="0" fontId="18" fillId="0" borderId="62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31" fillId="0" borderId="77" xfId="0" applyFont="1" applyFill="1" applyBorder="1" applyAlignment="1">
      <alignment horizontal="center" wrapText="1"/>
    </xf>
    <xf numFmtId="0" fontId="31" fillId="0" borderId="78" xfId="0" applyFont="1" applyFill="1" applyBorder="1" applyAlignment="1">
      <alignment horizontal="center" wrapText="1"/>
    </xf>
    <xf numFmtId="0" fontId="18" fillId="24" borderId="55" xfId="53" applyFont="1" applyFill="1" applyBorder="1" applyAlignment="1">
      <alignment horizontal="left" vertical="center" wrapText="1"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  <xf numFmtId="0" fontId="18" fillId="24" borderId="56" xfId="53" applyFont="1" applyFill="1" applyBorder="1" applyAlignment="1">
      <alignment horizontal="left" vertical="center" wrapText="1"/>
      <protection/>
    </xf>
    <xf numFmtId="0" fontId="18" fillId="24" borderId="41" xfId="53" applyFont="1" applyFill="1" applyBorder="1" applyAlignment="1">
      <alignment horizontal="center" vertical="center" wrapText="1"/>
      <protection/>
    </xf>
    <xf numFmtId="0" fontId="18" fillId="24" borderId="21" xfId="53" applyFont="1" applyFill="1" applyBorder="1" applyAlignment="1">
      <alignment horizontal="center" vertical="center" wrapText="1"/>
      <protection/>
    </xf>
    <xf numFmtId="0" fontId="18" fillId="24" borderId="53" xfId="53" applyFont="1" applyFill="1" applyBorder="1" applyAlignment="1">
      <alignment horizontal="left" vertical="center" wrapText="1"/>
      <protection/>
    </xf>
    <xf numFmtId="0" fontId="18" fillId="24" borderId="45" xfId="53" applyFont="1" applyFill="1" applyBorder="1" applyAlignment="1">
      <alignment horizontal="left" vertical="center" wrapText="1"/>
      <protection/>
    </xf>
    <xf numFmtId="0" fontId="18" fillId="25" borderId="45" xfId="5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18" fillId="24" borderId="25" xfId="53" applyFont="1" applyFill="1" applyBorder="1" applyAlignment="1">
      <alignment horizontal="left" vertical="center" wrapText="1"/>
      <protection/>
    </xf>
    <xf numFmtId="0" fontId="18" fillId="24" borderId="50" xfId="53" applyFont="1" applyFill="1" applyBorder="1" applyAlignment="1">
      <alignment horizontal="left" vertical="center" wrapText="1"/>
      <protection/>
    </xf>
    <xf numFmtId="0" fontId="18" fillId="24" borderId="30" xfId="53" applyFont="1" applyFill="1" applyBorder="1" applyAlignment="1">
      <alignment horizontal="left" vertical="center" wrapText="1"/>
      <protection/>
    </xf>
    <xf numFmtId="0" fontId="18" fillId="25" borderId="11" xfId="53" applyFont="1" applyFill="1" applyBorder="1" applyAlignment="1">
      <alignment horizontal="center" vertical="center" wrapText="1"/>
      <protection/>
    </xf>
    <xf numFmtId="0" fontId="18" fillId="0" borderId="44" xfId="53" applyFont="1" applyFill="1" applyBorder="1" applyAlignment="1">
      <alignment horizontal="center" vertical="center" wrapText="1"/>
      <protection/>
    </xf>
    <xf numFmtId="0" fontId="18" fillId="0" borderId="43" xfId="53" applyFont="1" applyFill="1" applyBorder="1" applyAlignment="1">
      <alignment horizontal="center" vertical="center" wrapText="1"/>
      <protection/>
    </xf>
    <xf numFmtId="0" fontId="18" fillId="0" borderId="32" xfId="53" applyFont="1" applyFill="1" applyBorder="1" applyAlignment="1">
      <alignment horizontal="center" vertical="center" wrapText="1"/>
      <protection/>
    </xf>
    <xf numFmtId="0" fontId="18" fillId="0" borderId="22" xfId="53" applyFont="1" applyFill="1" applyBorder="1" applyAlignment="1">
      <alignment horizontal="center" vertical="center"/>
      <protection/>
    </xf>
    <xf numFmtId="0" fontId="18" fillId="0" borderId="15" xfId="53" applyFont="1" applyFill="1" applyBorder="1" applyAlignment="1">
      <alignment horizontal="center" vertical="center"/>
      <protection/>
    </xf>
    <xf numFmtId="0" fontId="21" fillId="0" borderId="22" xfId="0" applyFont="1" applyBorder="1" applyAlignment="1">
      <alignment horizontal="left" vertical="center" wrapText="1"/>
    </xf>
    <xf numFmtId="0" fontId="18" fillId="0" borderId="79" xfId="53" applyFont="1" applyFill="1" applyBorder="1" applyAlignment="1">
      <alignment horizontal="center" vertical="center"/>
      <protection/>
    </xf>
    <xf numFmtId="0" fontId="21" fillId="0" borderId="20" xfId="0" applyFont="1" applyBorder="1" applyAlignment="1">
      <alignment horizontal="left" vertical="center" wrapText="1"/>
    </xf>
    <xf numFmtId="0" fontId="18" fillId="25" borderId="22" xfId="53" applyFont="1" applyFill="1" applyBorder="1" applyAlignment="1">
      <alignment horizontal="center" vertical="center"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horizontal="center" vertical="center" wrapText="1"/>
      <protection/>
    </xf>
    <xf numFmtId="0" fontId="18" fillId="24" borderId="20" xfId="53" applyFont="1" applyFill="1" applyBorder="1" applyAlignment="1">
      <alignment horizontal="left" vertical="center" wrapText="1"/>
      <protection/>
    </xf>
    <xf numFmtId="0" fontId="18" fillId="24" borderId="20" xfId="53" applyFont="1" applyFill="1" applyBorder="1" applyAlignment="1">
      <alignment horizontal="center" vertical="center" wrapText="1"/>
      <protection/>
    </xf>
    <xf numFmtId="0" fontId="18" fillId="24" borderId="22" xfId="53" applyFont="1" applyFill="1" applyBorder="1" applyAlignment="1">
      <alignment horizontal="center" vertical="center" wrapText="1"/>
      <protection/>
    </xf>
    <xf numFmtId="0" fontId="18" fillId="0" borderId="34" xfId="53" applyFont="1" applyFill="1" applyBorder="1" applyAlignment="1">
      <alignment horizontal="center" vertical="center" wrapText="1"/>
      <protection/>
    </xf>
    <xf numFmtId="0" fontId="18" fillId="24" borderId="22" xfId="0" applyFont="1" applyFill="1" applyBorder="1" applyAlignment="1">
      <alignment horizontal="left" vertical="center" wrapText="1"/>
    </xf>
    <xf numFmtId="0" fontId="18" fillId="25" borderId="20" xfId="53" applyFont="1" applyFill="1" applyBorder="1" applyAlignment="1">
      <alignment horizontal="center" vertical="center" wrapText="1"/>
      <protection/>
    </xf>
    <xf numFmtId="0" fontId="18" fillId="25" borderId="19" xfId="53" applyFont="1" applyFill="1" applyBorder="1" applyAlignment="1">
      <alignment horizontal="center" vertical="center" wrapText="1"/>
      <protection/>
    </xf>
    <xf numFmtId="0" fontId="18" fillId="25" borderId="43" xfId="53" applyFont="1" applyFill="1" applyBorder="1" applyAlignment="1">
      <alignment horizontal="center" vertical="center" wrapText="1"/>
      <protection/>
    </xf>
    <xf numFmtId="0" fontId="18" fillId="25" borderId="44" xfId="53" applyFont="1" applyFill="1" applyBorder="1" applyAlignment="1">
      <alignment horizontal="center" vertical="center" wrapText="1"/>
      <protection/>
    </xf>
    <xf numFmtId="0" fontId="18" fillId="25" borderId="22" xfId="53" applyFont="1" applyFill="1" applyBorder="1" applyAlignment="1">
      <alignment horizontal="center" vertical="center" wrapText="1"/>
      <protection/>
    </xf>
    <xf numFmtId="0" fontId="18" fillId="25" borderId="24" xfId="53" applyFont="1" applyFill="1" applyBorder="1" applyAlignment="1">
      <alignment horizontal="center" vertical="center" wrapText="1"/>
      <protection/>
    </xf>
    <xf numFmtId="0" fontId="18" fillId="24" borderId="21" xfId="53" applyFont="1" applyFill="1" applyBorder="1" applyAlignment="1">
      <alignment horizontal="center" vertical="center" wrapText="1"/>
      <protection/>
    </xf>
    <xf numFmtId="0" fontId="18" fillId="24" borderId="53" xfId="53" applyFont="1" applyFill="1" applyBorder="1" applyAlignment="1">
      <alignment horizontal="left" vertical="center" wrapText="1"/>
      <protection/>
    </xf>
    <xf numFmtId="0" fontId="18" fillId="24" borderId="53" xfId="53" applyFont="1" applyFill="1" applyBorder="1" applyAlignment="1">
      <alignment horizontal="center" vertical="top" wrapText="1"/>
      <protection/>
    </xf>
    <xf numFmtId="0" fontId="18" fillId="24" borderId="54" xfId="53" applyFont="1" applyFill="1" applyBorder="1" applyAlignment="1">
      <alignment horizontal="center" vertical="top" wrapText="1"/>
      <protection/>
    </xf>
    <xf numFmtId="0" fontId="18" fillId="24" borderId="55" xfId="53" applyFont="1" applyFill="1" applyBorder="1" applyAlignment="1">
      <alignment horizontal="center" vertical="top" wrapText="1"/>
      <protection/>
    </xf>
    <xf numFmtId="0" fontId="18" fillId="24" borderId="56" xfId="53" applyFont="1" applyFill="1" applyBorder="1" applyAlignment="1">
      <alignment horizontal="left" vertical="center" wrapText="1"/>
      <protection/>
    </xf>
    <xf numFmtId="0" fontId="18" fillId="24" borderId="58" xfId="53" applyFont="1" applyFill="1" applyBorder="1" applyAlignment="1">
      <alignment horizontal="left" vertical="center" wrapText="1"/>
      <protection/>
    </xf>
    <xf numFmtId="0" fontId="18" fillId="24" borderId="64" xfId="53" applyFont="1" applyFill="1" applyBorder="1" applyAlignment="1">
      <alignment horizontal="left" vertical="center" wrapText="1"/>
      <protection/>
    </xf>
    <xf numFmtId="0" fontId="18" fillId="24" borderId="65" xfId="53" applyFont="1" applyFill="1" applyBorder="1" applyAlignment="1">
      <alignment horizontal="left" vertical="center" wrapText="1"/>
      <protection/>
    </xf>
    <xf numFmtId="0" fontId="18" fillId="24" borderId="16" xfId="53" applyFont="1" applyFill="1" applyBorder="1" applyAlignment="1">
      <alignment horizontal="center" vertical="center" wrapText="1"/>
      <protection/>
    </xf>
    <xf numFmtId="0" fontId="18" fillId="24" borderId="15" xfId="53" applyFont="1" applyFill="1" applyBorder="1" applyAlignment="1">
      <alignment horizontal="center" vertical="center" wrapText="1"/>
      <protection/>
    </xf>
    <xf numFmtId="0" fontId="18" fillId="24" borderId="53" xfId="53" applyFont="1" applyFill="1" applyBorder="1" applyAlignment="1">
      <alignment horizontal="left" vertical="top" wrapText="1"/>
      <protection/>
    </xf>
    <xf numFmtId="0" fontId="18" fillId="24" borderId="54" xfId="53" applyFont="1" applyFill="1" applyBorder="1" applyAlignment="1">
      <alignment horizontal="left" vertical="top" wrapText="1"/>
      <protection/>
    </xf>
    <xf numFmtId="0" fontId="18" fillId="24" borderId="55" xfId="53" applyFont="1" applyFill="1" applyBorder="1" applyAlignment="1">
      <alignment horizontal="left" vertical="top" wrapText="1"/>
      <protection/>
    </xf>
    <xf numFmtId="0" fontId="18" fillId="24" borderId="53" xfId="53" applyFont="1" applyFill="1" applyBorder="1" applyAlignment="1">
      <alignment horizontal="left" vertical="center" wrapText="1"/>
      <protection/>
    </xf>
    <xf numFmtId="0" fontId="18" fillId="24" borderId="55" xfId="53" applyFont="1" applyFill="1" applyBorder="1" applyAlignment="1">
      <alignment horizontal="left" vertical="center" wrapText="1"/>
      <protection/>
    </xf>
    <xf numFmtId="0" fontId="18" fillId="24" borderId="21" xfId="53" applyFont="1" applyFill="1" applyBorder="1" applyAlignment="1">
      <alignment horizontal="center" vertical="center" wrapText="1"/>
      <protection/>
    </xf>
    <xf numFmtId="0" fontId="18" fillId="24" borderId="20" xfId="53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24" borderId="28" xfId="53" applyFont="1" applyFill="1" applyBorder="1" applyAlignment="1">
      <alignment horizontal="center" vertical="center" wrapText="1"/>
      <protection/>
    </xf>
    <xf numFmtId="0" fontId="18" fillId="24" borderId="29" xfId="53" applyFont="1" applyFill="1" applyBorder="1" applyAlignment="1">
      <alignment horizontal="center" vertical="center" wrapText="1"/>
      <protection/>
    </xf>
    <xf numFmtId="0" fontId="18" fillId="24" borderId="30" xfId="53" applyFont="1" applyFill="1" applyBorder="1" applyAlignment="1">
      <alignment horizontal="center" vertical="center" wrapText="1"/>
      <protection/>
    </xf>
    <xf numFmtId="0" fontId="18" fillId="24" borderId="57" xfId="53" applyFont="1" applyFill="1" applyBorder="1" applyAlignment="1">
      <alignment horizontal="left" vertical="center" wrapText="1"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24" borderId="43" xfId="53" applyFont="1" applyFill="1" applyBorder="1" applyAlignment="1">
      <alignment horizontal="center" vertical="center" wrapText="1"/>
      <protection/>
    </xf>
    <xf numFmtId="0" fontId="18" fillId="24" borderId="44" xfId="53" applyFont="1" applyFill="1" applyBorder="1" applyAlignment="1">
      <alignment horizontal="center" vertical="center" wrapText="1"/>
      <protection/>
    </xf>
    <xf numFmtId="0" fontId="18" fillId="24" borderId="41" xfId="53" applyFont="1" applyFill="1" applyBorder="1" applyAlignment="1">
      <alignment horizontal="center" vertical="center" wrapText="1"/>
      <protection/>
    </xf>
    <xf numFmtId="2" fontId="18" fillId="24" borderId="14" xfId="53" applyNumberFormat="1" applyFont="1" applyFill="1" applyBorder="1" applyAlignment="1">
      <alignment horizontal="center" vertical="center" wrapText="1"/>
      <protection/>
    </xf>
    <xf numFmtId="2" fontId="18" fillId="24" borderId="13" xfId="53" applyNumberFormat="1" applyFont="1" applyFill="1" applyBorder="1" applyAlignment="1">
      <alignment horizontal="center" vertical="center" wrapText="1"/>
      <protection/>
    </xf>
    <xf numFmtId="2" fontId="18" fillId="24" borderId="44" xfId="53" applyNumberFormat="1" applyFont="1" applyFill="1" applyBorder="1" applyAlignment="1">
      <alignment horizontal="center" vertical="center" wrapText="1"/>
      <protection/>
    </xf>
    <xf numFmtId="2" fontId="18" fillId="24" borderId="41" xfId="53" applyNumberFormat="1" applyFont="1" applyFill="1" applyBorder="1" applyAlignment="1">
      <alignment horizontal="center" vertical="center" wrapText="1"/>
      <protection/>
    </xf>
    <xf numFmtId="0" fontId="18" fillId="0" borderId="21" xfId="53" applyFont="1" applyFill="1" applyBorder="1" applyAlignment="1">
      <alignment horizontal="center" vertical="center" wrapText="1"/>
      <protection/>
    </xf>
    <xf numFmtId="0" fontId="18" fillId="0" borderId="20" xfId="53" applyFont="1" applyFill="1" applyBorder="1" applyAlignment="1">
      <alignment horizontal="center" vertical="center" wrapText="1"/>
      <protection/>
    </xf>
    <xf numFmtId="0" fontId="18" fillId="24" borderId="47" xfId="53" applyFont="1" applyFill="1" applyBorder="1" applyAlignment="1">
      <alignment horizontal="center" vertical="center" wrapText="1"/>
      <protection/>
    </xf>
    <xf numFmtId="2" fontId="18" fillId="24" borderId="53" xfId="53" applyNumberFormat="1" applyFont="1" applyFill="1" applyBorder="1" applyAlignment="1">
      <alignment horizontal="left" vertical="center" wrapText="1"/>
      <protection/>
    </xf>
    <xf numFmtId="2" fontId="18" fillId="24" borderId="54" xfId="53" applyNumberFormat="1" applyFont="1" applyFill="1" applyBorder="1" applyAlignment="1">
      <alignment horizontal="left" vertical="center" wrapText="1"/>
      <protection/>
    </xf>
    <xf numFmtId="2" fontId="18" fillId="24" borderId="55" xfId="53" applyNumberFormat="1" applyFont="1" applyFill="1" applyBorder="1" applyAlignment="1">
      <alignment horizontal="left" vertical="center" wrapText="1"/>
      <protection/>
    </xf>
    <xf numFmtId="0" fontId="18" fillId="24" borderId="54" xfId="53" applyFont="1" applyFill="1" applyBorder="1" applyAlignment="1">
      <alignment horizontal="left" vertical="center" wrapText="1"/>
      <protection/>
    </xf>
    <xf numFmtId="0" fontId="18" fillId="24" borderId="22" xfId="53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20" fillId="0" borderId="53" xfId="53" applyFont="1" applyFill="1" applyBorder="1" applyAlignment="1">
      <alignment horizontal="left" vertical="center" wrapText="1"/>
      <protection/>
    </xf>
    <xf numFmtId="0" fontId="20" fillId="0" borderId="54" xfId="53" applyFont="1" applyFill="1" applyBorder="1" applyAlignment="1">
      <alignment horizontal="left" vertical="center" wrapText="1"/>
      <protection/>
    </xf>
    <xf numFmtId="0" fontId="20" fillId="0" borderId="55" xfId="53" applyFont="1" applyFill="1" applyBorder="1" applyAlignment="1">
      <alignment horizontal="left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20" fillId="0" borderId="14" xfId="53" applyFont="1" applyFill="1" applyBorder="1" applyAlignment="1">
      <alignment horizontal="center" vertical="center" wrapText="1"/>
      <protection/>
    </xf>
    <xf numFmtId="0" fontId="20" fillId="0" borderId="13" xfId="53" applyFont="1" applyFill="1" applyBorder="1" applyAlignment="1">
      <alignment horizontal="center" vertical="center" wrapText="1"/>
      <protection/>
    </xf>
    <xf numFmtId="0" fontId="18" fillId="24" borderId="80" xfId="53" applyFont="1" applyFill="1" applyBorder="1" applyAlignment="1">
      <alignment horizontal="center" vertical="center" wrapText="1"/>
      <protection/>
    </xf>
    <xf numFmtId="0" fontId="18" fillId="24" borderId="46" xfId="53" applyFont="1" applyFill="1" applyBorder="1" applyAlignment="1">
      <alignment horizontal="center" vertical="center" wrapText="1"/>
      <protection/>
    </xf>
    <xf numFmtId="0" fontId="20" fillId="0" borderId="21" xfId="53" applyFont="1" applyFill="1" applyBorder="1" applyAlignment="1">
      <alignment horizontal="center" vertical="center" wrapText="1"/>
      <protection/>
    </xf>
    <xf numFmtId="0" fontId="20" fillId="0" borderId="22" xfId="53" applyFont="1" applyFill="1" applyBorder="1" applyAlignment="1">
      <alignment horizontal="center" vertical="center" wrapText="1"/>
      <protection/>
    </xf>
    <xf numFmtId="0" fontId="20" fillId="0" borderId="20" xfId="53" applyFont="1" applyFill="1" applyBorder="1" applyAlignment="1">
      <alignment horizontal="center" vertical="center" wrapText="1"/>
      <protection/>
    </xf>
    <xf numFmtId="0" fontId="20" fillId="0" borderId="43" xfId="53" applyFont="1" applyFill="1" applyBorder="1" applyAlignment="1">
      <alignment horizontal="center" vertical="center" wrapText="1"/>
      <protection/>
    </xf>
    <xf numFmtId="0" fontId="20" fillId="0" borderId="44" xfId="53" applyFont="1" applyFill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53" applyFont="1" applyFill="1" applyBorder="1" applyAlignment="1">
      <alignment horizontal="center" vertical="center"/>
      <protection/>
    </xf>
    <xf numFmtId="0" fontId="18" fillId="0" borderId="14" xfId="53" applyFont="1" applyFill="1" applyBorder="1" applyAlignment="1">
      <alignment horizontal="center" vertical="center"/>
      <protection/>
    </xf>
    <xf numFmtId="0" fontId="18" fillId="0" borderId="13" xfId="53" applyFont="1" applyFill="1" applyBorder="1" applyAlignment="1">
      <alignment horizontal="center" vertical="center"/>
      <protection/>
    </xf>
    <xf numFmtId="0" fontId="18" fillId="0" borderId="22" xfId="53" applyFont="1" applyFill="1" applyBorder="1" applyAlignment="1">
      <alignment horizontal="center" vertical="center"/>
      <protection/>
    </xf>
    <xf numFmtId="0" fontId="18" fillId="0" borderId="20" xfId="53" applyFont="1" applyFill="1" applyBorder="1" applyAlignment="1">
      <alignment horizontal="center" vertical="center"/>
      <protection/>
    </xf>
    <xf numFmtId="0" fontId="18" fillId="0" borderId="46" xfId="53" applyFont="1" applyFill="1" applyBorder="1" applyAlignment="1">
      <alignment horizontal="center" vertical="center" wrapText="1"/>
      <protection/>
    </xf>
    <xf numFmtId="0" fontId="18" fillId="0" borderId="44" xfId="53" applyFont="1" applyFill="1" applyBorder="1" applyAlignment="1">
      <alignment horizontal="center" vertical="center" wrapText="1"/>
      <protection/>
    </xf>
    <xf numFmtId="0" fontId="18" fillId="0" borderId="41" xfId="53" applyFont="1" applyFill="1" applyBorder="1" applyAlignment="1">
      <alignment horizontal="center" vertical="center" wrapText="1"/>
      <protection/>
    </xf>
    <xf numFmtId="0" fontId="20" fillId="0" borderId="5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18" fillId="24" borderId="21" xfId="53" applyFont="1" applyFill="1" applyBorder="1" applyAlignment="1">
      <alignment horizontal="left" vertical="center" wrapText="1"/>
      <protection/>
    </xf>
    <xf numFmtId="0" fontId="18" fillId="24" borderId="20" xfId="53" applyFont="1" applyFill="1" applyBorder="1" applyAlignment="1">
      <alignment horizontal="left" vertical="center" wrapText="1"/>
      <protection/>
    </xf>
    <xf numFmtId="0" fontId="18" fillId="24" borderId="53" xfId="53" applyFont="1" applyFill="1" applyBorder="1" applyAlignment="1">
      <alignment horizontal="center" vertical="center" wrapText="1"/>
      <protection/>
    </xf>
    <xf numFmtId="0" fontId="18" fillId="24" borderId="54" xfId="53" applyFont="1" applyFill="1" applyBorder="1" applyAlignment="1">
      <alignment horizontal="center" vertical="center" wrapText="1"/>
      <protection/>
    </xf>
    <xf numFmtId="0" fontId="18" fillId="24" borderId="55" xfId="53" applyFont="1" applyFill="1" applyBorder="1" applyAlignment="1">
      <alignment horizontal="center" vertical="center" wrapText="1"/>
      <protection/>
    </xf>
    <xf numFmtId="0" fontId="18" fillId="25" borderId="21" xfId="53" applyFont="1" applyFill="1" applyBorder="1" applyAlignment="1">
      <alignment horizontal="center" vertical="center" wrapText="1"/>
      <protection/>
    </xf>
    <xf numFmtId="0" fontId="18" fillId="25" borderId="34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6"/>
  <sheetViews>
    <sheetView tabSelected="1" view="pageBreakPreview" zoomScale="75" zoomScaleSheetLayoutView="75" zoomScalePageLayoutView="0" workbookViewId="0" topLeftCell="A2">
      <pane ySplit="885" topLeftCell="A34" activePane="bottomLeft" state="split"/>
      <selection pane="topLeft" activeCell="R23" sqref="R23"/>
      <selection pane="bottomLeft" activeCell="S47" sqref="S47"/>
    </sheetView>
  </sheetViews>
  <sheetFormatPr defaultColWidth="9.00390625" defaultRowHeight="12.75"/>
  <cols>
    <col min="1" max="1" width="23.00390625" style="29" customWidth="1"/>
    <col min="2" max="2" width="53.125" style="29" customWidth="1"/>
    <col min="3" max="3" width="14.00390625" style="29" customWidth="1"/>
    <col min="4" max="4" width="15.375" style="29" customWidth="1"/>
    <col min="5" max="5" width="6.00390625" style="27" customWidth="1"/>
    <col min="6" max="6" width="9.875" style="27" customWidth="1"/>
    <col min="7" max="7" width="6.375" style="27" customWidth="1"/>
    <col min="8" max="8" width="12.00390625" style="23" customWidth="1"/>
    <col min="9" max="9" width="8.875" style="27" customWidth="1"/>
    <col min="10" max="10" width="8.625" style="27" customWidth="1"/>
    <col min="11" max="12" width="8.75390625" style="27" customWidth="1"/>
    <col min="13" max="13" width="0.2421875" style="23" hidden="1" customWidth="1"/>
    <col min="14" max="14" width="21.75390625" style="27" hidden="1" customWidth="1"/>
    <col min="15" max="15" width="12.875" style="19" hidden="1" customWidth="1"/>
    <col min="16" max="16" width="11.125" style="19" hidden="1" customWidth="1"/>
    <col min="17" max="16384" width="9.125" style="19" customWidth="1"/>
  </cols>
  <sheetData>
    <row r="1" spans="1:14" ht="27.75" customHeight="1" thickBot="1">
      <c r="A1" s="369" t="s">
        <v>424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6" ht="19.5" customHeight="1">
      <c r="A2" s="370" t="s">
        <v>0</v>
      </c>
      <c r="B2" s="373" t="s">
        <v>1</v>
      </c>
      <c r="C2" s="378" t="s">
        <v>303</v>
      </c>
      <c r="D2" s="378" t="s">
        <v>304</v>
      </c>
      <c r="E2" s="373" t="s">
        <v>3</v>
      </c>
      <c r="F2" s="373"/>
      <c r="G2" s="373"/>
      <c r="H2" s="373"/>
      <c r="I2" s="373" t="s">
        <v>8</v>
      </c>
      <c r="J2" s="373" t="s">
        <v>7</v>
      </c>
      <c r="K2" s="378" t="s">
        <v>277</v>
      </c>
      <c r="L2" s="378" t="s">
        <v>339</v>
      </c>
      <c r="M2" s="373" t="s">
        <v>17</v>
      </c>
      <c r="N2" s="381"/>
      <c r="O2" s="264"/>
      <c r="P2" s="265"/>
    </row>
    <row r="3" spans="1:16" ht="16.5" customHeight="1">
      <c r="A3" s="371"/>
      <c r="B3" s="374"/>
      <c r="C3" s="379"/>
      <c r="D3" s="379"/>
      <c r="E3" s="374" t="s">
        <v>4</v>
      </c>
      <c r="F3" s="374" t="s">
        <v>338</v>
      </c>
      <c r="G3" s="374" t="s">
        <v>61</v>
      </c>
      <c r="H3" s="374" t="s">
        <v>62</v>
      </c>
      <c r="I3" s="374"/>
      <c r="J3" s="374"/>
      <c r="K3" s="379"/>
      <c r="L3" s="379"/>
      <c r="M3" s="374"/>
      <c r="N3" s="382"/>
      <c r="O3" s="266"/>
      <c r="P3" s="267"/>
    </row>
    <row r="4" spans="1:16" ht="18.75" customHeight="1" thickBot="1">
      <c r="A4" s="372"/>
      <c r="B4" s="26" t="s">
        <v>2</v>
      </c>
      <c r="C4" s="380"/>
      <c r="D4" s="380"/>
      <c r="E4" s="375"/>
      <c r="F4" s="375"/>
      <c r="G4" s="375"/>
      <c r="H4" s="375"/>
      <c r="I4" s="375"/>
      <c r="J4" s="375"/>
      <c r="K4" s="380"/>
      <c r="L4" s="380"/>
      <c r="M4" s="26" t="s">
        <v>8</v>
      </c>
      <c r="N4" s="154" t="s">
        <v>7</v>
      </c>
      <c r="O4" s="268"/>
      <c r="P4" s="269"/>
    </row>
    <row r="5" spans="1:16" ht="16.5" thickBot="1">
      <c r="A5" s="250" t="s">
        <v>263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270"/>
    </row>
    <row r="6" spans="1:16" ht="15.75">
      <c r="A6" s="330" t="s">
        <v>159</v>
      </c>
      <c r="B6" s="14" t="s">
        <v>333</v>
      </c>
      <c r="C6" s="14"/>
      <c r="D6" s="14"/>
      <c r="E6" s="153">
        <v>900</v>
      </c>
      <c r="F6" s="218">
        <v>340</v>
      </c>
      <c r="G6" s="218">
        <v>2000</v>
      </c>
      <c r="H6" s="153"/>
      <c r="I6" s="332" t="s">
        <v>24</v>
      </c>
      <c r="J6" s="332" t="s">
        <v>24</v>
      </c>
      <c r="K6" s="153">
        <v>41</v>
      </c>
      <c r="L6" s="153">
        <v>2</v>
      </c>
      <c r="M6" s="332" t="s">
        <v>37</v>
      </c>
      <c r="N6" s="377" t="s">
        <v>152</v>
      </c>
      <c r="O6" s="265"/>
      <c r="P6" s="271">
        <f>K6*O6</f>
        <v>0</v>
      </c>
    </row>
    <row r="7" spans="1:16" ht="15.75">
      <c r="A7" s="347"/>
      <c r="B7" s="57" t="s">
        <v>333</v>
      </c>
      <c r="C7" s="57"/>
      <c r="D7" s="57"/>
      <c r="E7" s="73">
        <v>1280</v>
      </c>
      <c r="F7" s="212">
        <v>340</v>
      </c>
      <c r="G7" s="212">
        <v>2000</v>
      </c>
      <c r="H7" s="73"/>
      <c r="I7" s="349"/>
      <c r="J7" s="349"/>
      <c r="K7" s="73">
        <v>66</v>
      </c>
      <c r="L7" s="73">
        <v>2</v>
      </c>
      <c r="M7" s="349"/>
      <c r="N7" s="355"/>
      <c r="O7" s="267"/>
      <c r="P7" s="271">
        <f aca="true" t="shared" si="0" ref="P7:P78">K7*O7</f>
        <v>0</v>
      </c>
    </row>
    <row r="8" spans="1:16" ht="15.75">
      <c r="A8" s="347"/>
      <c r="B8" s="57" t="s">
        <v>334</v>
      </c>
      <c r="C8" s="57"/>
      <c r="D8" s="57"/>
      <c r="E8" s="73">
        <v>1000</v>
      </c>
      <c r="F8" s="212">
        <v>300</v>
      </c>
      <c r="G8" s="212">
        <v>2000</v>
      </c>
      <c r="H8" s="73"/>
      <c r="I8" s="349"/>
      <c r="J8" s="349"/>
      <c r="K8" s="73">
        <v>39</v>
      </c>
      <c r="L8" s="73">
        <v>1</v>
      </c>
      <c r="M8" s="349"/>
      <c r="N8" s="355"/>
      <c r="O8" s="267"/>
      <c r="P8" s="271">
        <f t="shared" si="0"/>
        <v>0</v>
      </c>
    </row>
    <row r="9" spans="1:16" ht="15.75">
      <c r="A9" s="347"/>
      <c r="B9" s="57" t="s">
        <v>334</v>
      </c>
      <c r="C9" s="57"/>
      <c r="D9" s="57"/>
      <c r="E9" s="73">
        <v>1100</v>
      </c>
      <c r="F9" s="212">
        <v>340</v>
      </c>
      <c r="G9" s="212">
        <v>2000</v>
      </c>
      <c r="H9" s="73"/>
      <c r="I9" s="349"/>
      <c r="J9" s="349"/>
      <c r="K9" s="73">
        <v>63</v>
      </c>
      <c r="L9" s="73">
        <v>1</v>
      </c>
      <c r="M9" s="349"/>
      <c r="N9" s="355"/>
      <c r="O9" s="267"/>
      <c r="P9" s="271">
        <f t="shared" si="0"/>
        <v>0</v>
      </c>
    </row>
    <row r="10" spans="1:16" ht="15.75">
      <c r="A10" s="347"/>
      <c r="B10" s="57" t="s">
        <v>335</v>
      </c>
      <c r="C10" s="57"/>
      <c r="D10" s="57"/>
      <c r="E10" s="73">
        <v>1400</v>
      </c>
      <c r="F10" s="212">
        <v>520</v>
      </c>
      <c r="G10" s="212">
        <v>420</v>
      </c>
      <c r="H10" s="73"/>
      <c r="I10" s="349"/>
      <c r="J10" s="349"/>
      <c r="K10" s="73">
        <v>50</v>
      </c>
      <c r="L10" s="73">
        <v>1</v>
      </c>
      <c r="M10" s="349"/>
      <c r="N10" s="355"/>
      <c r="O10" s="267"/>
      <c r="P10" s="271">
        <f t="shared" si="0"/>
        <v>0</v>
      </c>
    </row>
    <row r="11" spans="1:16" ht="15.75">
      <c r="A11" s="347"/>
      <c r="B11" s="57" t="s">
        <v>336</v>
      </c>
      <c r="C11" s="57"/>
      <c r="D11" s="57"/>
      <c r="E11" s="73">
        <v>1300</v>
      </c>
      <c r="F11" s="212">
        <v>320</v>
      </c>
      <c r="G11" s="212">
        <v>400</v>
      </c>
      <c r="H11" s="73"/>
      <c r="I11" s="349"/>
      <c r="J11" s="349"/>
      <c r="K11" s="73">
        <v>14</v>
      </c>
      <c r="L11" s="73">
        <v>1</v>
      </c>
      <c r="M11" s="349"/>
      <c r="N11" s="355"/>
      <c r="O11" s="267"/>
      <c r="P11" s="271">
        <f t="shared" si="0"/>
        <v>0</v>
      </c>
    </row>
    <row r="12" spans="1:16" ht="16.5" thickBot="1">
      <c r="A12" s="329"/>
      <c r="B12" s="17" t="s">
        <v>297</v>
      </c>
      <c r="C12" s="17"/>
      <c r="D12" s="17"/>
      <c r="E12" s="74">
        <v>850</v>
      </c>
      <c r="F12" s="213">
        <v>380</v>
      </c>
      <c r="G12" s="213">
        <v>840</v>
      </c>
      <c r="H12" s="74"/>
      <c r="I12" s="350"/>
      <c r="J12" s="350"/>
      <c r="K12" s="74">
        <v>42</v>
      </c>
      <c r="L12" s="74">
        <v>1</v>
      </c>
      <c r="M12" s="350"/>
      <c r="N12" s="356"/>
      <c r="O12" s="267"/>
      <c r="P12" s="271">
        <f t="shared" si="0"/>
        <v>0</v>
      </c>
    </row>
    <row r="13" spans="1:16" ht="15" customHeight="1">
      <c r="A13" s="328" t="s">
        <v>309</v>
      </c>
      <c r="B13" s="58" t="s">
        <v>41</v>
      </c>
      <c r="C13" s="58" t="s">
        <v>305</v>
      </c>
      <c r="D13" s="58" t="s">
        <v>310</v>
      </c>
      <c r="E13" s="72">
        <v>2100</v>
      </c>
      <c r="F13" s="211">
        <v>520</v>
      </c>
      <c r="G13" s="211">
        <v>2200</v>
      </c>
      <c r="H13" s="72" t="s">
        <v>293</v>
      </c>
      <c r="I13" s="348" t="s">
        <v>24</v>
      </c>
      <c r="J13" s="348" t="s">
        <v>29</v>
      </c>
      <c r="K13" s="72">
        <v>170</v>
      </c>
      <c r="L13" s="72">
        <v>4</v>
      </c>
      <c r="M13" s="348" t="s">
        <v>37</v>
      </c>
      <c r="N13" s="354" t="s">
        <v>161</v>
      </c>
      <c r="O13" s="267"/>
      <c r="P13" s="271">
        <f t="shared" si="0"/>
        <v>0</v>
      </c>
    </row>
    <row r="14" spans="1:16" ht="15.75">
      <c r="A14" s="347"/>
      <c r="B14" s="57" t="s">
        <v>67</v>
      </c>
      <c r="C14" s="57"/>
      <c r="D14" s="57"/>
      <c r="E14" s="73">
        <v>1000</v>
      </c>
      <c r="F14" s="212">
        <v>520</v>
      </c>
      <c r="G14" s="212">
        <v>2200</v>
      </c>
      <c r="H14" s="73"/>
      <c r="I14" s="349"/>
      <c r="J14" s="349"/>
      <c r="K14" s="73">
        <v>99</v>
      </c>
      <c r="L14" s="73">
        <v>2</v>
      </c>
      <c r="M14" s="349"/>
      <c r="N14" s="355"/>
      <c r="O14" s="267"/>
      <c r="P14" s="271">
        <f t="shared" si="0"/>
        <v>0</v>
      </c>
    </row>
    <row r="15" spans="1:16" ht="16.5" thickBot="1">
      <c r="A15" s="329"/>
      <c r="B15" s="17" t="s">
        <v>136</v>
      </c>
      <c r="C15" s="17"/>
      <c r="D15" s="17"/>
      <c r="E15" s="74">
        <v>600</v>
      </c>
      <c r="F15" s="213">
        <v>420</v>
      </c>
      <c r="G15" s="213">
        <v>2200</v>
      </c>
      <c r="H15" s="74"/>
      <c r="I15" s="350"/>
      <c r="J15" s="350"/>
      <c r="K15" s="74">
        <v>47</v>
      </c>
      <c r="L15" s="74">
        <v>2</v>
      </c>
      <c r="M15" s="350"/>
      <c r="N15" s="356"/>
      <c r="O15" s="267"/>
      <c r="P15" s="271">
        <f t="shared" si="0"/>
        <v>0</v>
      </c>
    </row>
    <row r="16" spans="1:16" ht="15.75">
      <c r="A16" s="328" t="s">
        <v>153</v>
      </c>
      <c r="B16" s="58" t="s">
        <v>154</v>
      </c>
      <c r="C16" s="58"/>
      <c r="D16" s="58"/>
      <c r="E16" s="72">
        <v>1800</v>
      </c>
      <c r="F16" s="211">
        <v>360</v>
      </c>
      <c r="G16" s="211">
        <v>350</v>
      </c>
      <c r="H16" s="72"/>
      <c r="I16" s="348" t="s">
        <v>24</v>
      </c>
      <c r="J16" s="348" t="s">
        <v>24</v>
      </c>
      <c r="K16" s="72">
        <v>37</v>
      </c>
      <c r="L16" s="72">
        <v>1</v>
      </c>
      <c r="M16" s="348" t="s">
        <v>37</v>
      </c>
      <c r="N16" s="354" t="s">
        <v>152</v>
      </c>
      <c r="O16" s="267"/>
      <c r="P16" s="271">
        <f t="shared" si="0"/>
        <v>0</v>
      </c>
    </row>
    <row r="17" spans="1:16" ht="15.75">
      <c r="A17" s="347"/>
      <c r="B17" s="57" t="s">
        <v>155</v>
      </c>
      <c r="C17" s="57"/>
      <c r="D17" s="57"/>
      <c r="E17" s="73">
        <v>600</v>
      </c>
      <c r="F17" s="212">
        <v>350</v>
      </c>
      <c r="G17" s="212">
        <v>22</v>
      </c>
      <c r="H17" s="73"/>
      <c r="I17" s="349"/>
      <c r="J17" s="349"/>
      <c r="K17" s="73">
        <v>4</v>
      </c>
      <c r="L17" s="73">
        <v>1</v>
      </c>
      <c r="M17" s="349"/>
      <c r="N17" s="355"/>
      <c r="O17" s="267"/>
      <c r="P17" s="271">
        <f t="shared" si="0"/>
        <v>0</v>
      </c>
    </row>
    <row r="18" spans="1:16" ht="15.75">
      <c r="A18" s="347"/>
      <c r="B18" s="57" t="s">
        <v>156</v>
      </c>
      <c r="C18" s="57"/>
      <c r="D18" s="57"/>
      <c r="E18" s="73">
        <v>600</v>
      </c>
      <c r="F18" s="212">
        <v>500</v>
      </c>
      <c r="G18" s="212">
        <v>850</v>
      </c>
      <c r="H18" s="73"/>
      <c r="I18" s="349"/>
      <c r="J18" s="349"/>
      <c r="K18" s="73">
        <v>40</v>
      </c>
      <c r="L18" s="73">
        <v>2</v>
      </c>
      <c r="M18" s="349"/>
      <c r="N18" s="355"/>
      <c r="O18" s="267"/>
      <c r="P18" s="271">
        <f t="shared" si="0"/>
        <v>0</v>
      </c>
    </row>
    <row r="19" spans="1:16" ht="15.75">
      <c r="A19" s="347"/>
      <c r="B19" s="57" t="s">
        <v>157</v>
      </c>
      <c r="C19" s="57"/>
      <c r="D19" s="57"/>
      <c r="E19" s="73">
        <v>600</v>
      </c>
      <c r="F19" s="212">
        <v>500</v>
      </c>
      <c r="G19" s="212">
        <v>850</v>
      </c>
      <c r="H19" s="73"/>
      <c r="I19" s="349"/>
      <c r="J19" s="349"/>
      <c r="K19" s="73">
        <v>34</v>
      </c>
      <c r="L19" s="73">
        <v>3</v>
      </c>
      <c r="M19" s="349"/>
      <c r="N19" s="355"/>
      <c r="O19" s="267"/>
      <c r="P19" s="271">
        <f t="shared" si="0"/>
        <v>0</v>
      </c>
    </row>
    <row r="20" spans="1:16" ht="16.5" thickBot="1">
      <c r="A20" s="329"/>
      <c r="B20" s="17" t="s">
        <v>158</v>
      </c>
      <c r="C20" s="17"/>
      <c r="D20" s="17"/>
      <c r="E20" s="74">
        <v>1800</v>
      </c>
      <c r="F20" s="213">
        <v>500</v>
      </c>
      <c r="G20" s="213">
        <v>400</v>
      </c>
      <c r="H20" s="74"/>
      <c r="I20" s="350"/>
      <c r="J20" s="350"/>
      <c r="K20" s="74">
        <v>48</v>
      </c>
      <c r="L20" s="74">
        <v>1</v>
      </c>
      <c r="M20" s="350"/>
      <c r="N20" s="356"/>
      <c r="O20" s="267"/>
      <c r="P20" s="271">
        <f t="shared" si="0"/>
        <v>0</v>
      </c>
    </row>
    <row r="21" spans="1:16" ht="17.25" customHeight="1" thickBot="1">
      <c r="A21" s="251" t="s">
        <v>160</v>
      </c>
      <c r="B21" s="35" t="s">
        <v>41</v>
      </c>
      <c r="C21" s="58" t="s">
        <v>305</v>
      </c>
      <c r="D21" s="35" t="s">
        <v>311</v>
      </c>
      <c r="E21" s="36">
        <v>2400</v>
      </c>
      <c r="F21" s="36" t="s">
        <v>344</v>
      </c>
      <c r="G21" s="36">
        <v>1960</v>
      </c>
      <c r="H21" s="36" t="s">
        <v>293</v>
      </c>
      <c r="I21" s="36" t="s">
        <v>24</v>
      </c>
      <c r="J21" s="36" t="s">
        <v>29</v>
      </c>
      <c r="K21" s="36">
        <v>145</v>
      </c>
      <c r="L21" s="36">
        <v>4</v>
      </c>
      <c r="M21" s="36" t="s">
        <v>37</v>
      </c>
      <c r="N21" s="155" t="s">
        <v>161</v>
      </c>
      <c r="O21" s="267"/>
      <c r="P21" s="271">
        <f t="shared" si="0"/>
        <v>0</v>
      </c>
    </row>
    <row r="22" spans="1:16" ht="18.75" customHeight="1" thickBot="1">
      <c r="A22" s="251" t="s">
        <v>151</v>
      </c>
      <c r="B22" s="35" t="s">
        <v>41</v>
      </c>
      <c r="C22" s="35"/>
      <c r="D22" s="35"/>
      <c r="E22" s="36">
        <v>2000</v>
      </c>
      <c r="F22" s="36" t="s">
        <v>343</v>
      </c>
      <c r="G22" s="36">
        <v>2100</v>
      </c>
      <c r="H22" s="36" t="s">
        <v>300</v>
      </c>
      <c r="I22" s="36" t="s">
        <v>24</v>
      </c>
      <c r="J22" s="36" t="s">
        <v>24</v>
      </c>
      <c r="K22" s="36">
        <v>132</v>
      </c>
      <c r="L22" s="36">
        <v>3</v>
      </c>
      <c r="M22" s="36" t="s">
        <v>37</v>
      </c>
      <c r="N22" s="155" t="s">
        <v>152</v>
      </c>
      <c r="O22" s="267"/>
      <c r="P22" s="271">
        <f t="shared" si="0"/>
        <v>0</v>
      </c>
    </row>
    <row r="23" spans="1:16" ht="15.75" customHeight="1">
      <c r="A23" s="328" t="s">
        <v>119</v>
      </c>
      <c r="B23" s="58" t="s">
        <v>41</v>
      </c>
      <c r="C23" s="58" t="s">
        <v>305</v>
      </c>
      <c r="D23" s="58" t="s">
        <v>310</v>
      </c>
      <c r="E23" s="72">
        <v>2550</v>
      </c>
      <c r="F23" s="211">
        <v>470</v>
      </c>
      <c r="G23" s="211">
        <v>2200</v>
      </c>
      <c r="H23" s="72" t="s">
        <v>300</v>
      </c>
      <c r="I23" s="348" t="s">
        <v>24</v>
      </c>
      <c r="J23" s="348" t="s">
        <v>24</v>
      </c>
      <c r="K23" s="72">
        <v>201</v>
      </c>
      <c r="L23" s="72">
        <v>3</v>
      </c>
      <c r="M23" s="348" t="s">
        <v>120</v>
      </c>
      <c r="N23" s="354" t="s">
        <v>121</v>
      </c>
      <c r="O23" s="267"/>
      <c r="P23" s="271">
        <f t="shared" si="0"/>
        <v>0</v>
      </c>
    </row>
    <row r="24" spans="1:16" ht="15.75" customHeight="1" thickBot="1">
      <c r="A24" s="329"/>
      <c r="B24" s="17" t="s">
        <v>67</v>
      </c>
      <c r="C24" s="17"/>
      <c r="D24" s="17"/>
      <c r="E24" s="74">
        <v>900</v>
      </c>
      <c r="F24" s="213">
        <v>470</v>
      </c>
      <c r="G24" s="213">
        <v>2200</v>
      </c>
      <c r="H24" s="74"/>
      <c r="I24" s="350"/>
      <c r="J24" s="350"/>
      <c r="K24" s="74">
        <v>71</v>
      </c>
      <c r="L24" s="74">
        <v>1</v>
      </c>
      <c r="M24" s="350"/>
      <c r="N24" s="356"/>
      <c r="O24" s="267"/>
      <c r="P24" s="271">
        <f t="shared" si="0"/>
        <v>0</v>
      </c>
    </row>
    <row r="25" spans="1:16" ht="18.75" customHeight="1" thickBot="1">
      <c r="A25" s="251" t="s">
        <v>9</v>
      </c>
      <c r="B25" s="35"/>
      <c r="C25" s="58" t="s">
        <v>305</v>
      </c>
      <c r="D25" s="35" t="s">
        <v>310</v>
      </c>
      <c r="E25" s="36">
        <v>3320</v>
      </c>
      <c r="F25" s="38">
        <v>500</v>
      </c>
      <c r="G25" s="36">
        <v>2030</v>
      </c>
      <c r="H25" s="36" t="s">
        <v>96</v>
      </c>
      <c r="I25" s="36" t="s">
        <v>24</v>
      </c>
      <c r="J25" s="36" t="s">
        <v>24</v>
      </c>
      <c r="K25" s="36">
        <v>221</v>
      </c>
      <c r="L25" s="36">
        <v>5</v>
      </c>
      <c r="M25" s="36" t="s">
        <v>27</v>
      </c>
      <c r="N25" s="155" t="s">
        <v>28</v>
      </c>
      <c r="O25" s="267"/>
      <c r="P25" s="271">
        <f t="shared" si="0"/>
        <v>0</v>
      </c>
    </row>
    <row r="26" spans="1:16" ht="14.25" customHeight="1">
      <c r="A26" s="328" t="s">
        <v>10</v>
      </c>
      <c r="B26" s="39" t="s">
        <v>32</v>
      </c>
      <c r="C26" s="39"/>
      <c r="D26" s="39"/>
      <c r="E26" s="72">
        <v>900</v>
      </c>
      <c r="F26" s="211">
        <v>280</v>
      </c>
      <c r="G26" s="211">
        <v>22</v>
      </c>
      <c r="H26" s="72"/>
      <c r="I26" s="348" t="s">
        <v>24</v>
      </c>
      <c r="J26" s="348" t="s">
        <v>29</v>
      </c>
      <c r="K26" s="72">
        <v>5</v>
      </c>
      <c r="L26" s="72">
        <v>1</v>
      </c>
      <c r="M26" s="348" t="s">
        <v>30</v>
      </c>
      <c r="N26" s="354" t="s">
        <v>31</v>
      </c>
      <c r="O26" s="267"/>
      <c r="P26" s="271">
        <f t="shared" si="0"/>
        <v>0</v>
      </c>
    </row>
    <row r="27" spans="1:16" ht="15.75">
      <c r="A27" s="347"/>
      <c r="B27" s="18" t="s">
        <v>33</v>
      </c>
      <c r="C27" s="18"/>
      <c r="D27" s="18"/>
      <c r="E27" s="73">
        <v>1400</v>
      </c>
      <c r="F27" s="212">
        <v>280</v>
      </c>
      <c r="G27" s="212">
        <v>22</v>
      </c>
      <c r="H27" s="73"/>
      <c r="I27" s="349"/>
      <c r="J27" s="349"/>
      <c r="K27" s="73">
        <v>8</v>
      </c>
      <c r="L27" s="73">
        <v>1</v>
      </c>
      <c r="M27" s="349"/>
      <c r="N27" s="355"/>
      <c r="O27" s="267"/>
      <c r="P27" s="271">
        <f t="shared" si="0"/>
        <v>0</v>
      </c>
    </row>
    <row r="28" spans="1:16" ht="15.75">
      <c r="A28" s="347"/>
      <c r="B28" s="18" t="s">
        <v>34</v>
      </c>
      <c r="C28" s="18"/>
      <c r="D28" s="18"/>
      <c r="E28" s="73">
        <v>900</v>
      </c>
      <c r="F28" s="212">
        <v>450</v>
      </c>
      <c r="G28" s="212">
        <v>340</v>
      </c>
      <c r="H28" s="73"/>
      <c r="I28" s="349"/>
      <c r="J28" s="349"/>
      <c r="K28" s="73">
        <v>20</v>
      </c>
      <c r="L28" s="73">
        <v>1</v>
      </c>
      <c r="M28" s="349"/>
      <c r="N28" s="355"/>
      <c r="O28" s="267"/>
      <c r="P28" s="271">
        <f t="shared" si="0"/>
        <v>0</v>
      </c>
    </row>
    <row r="29" spans="1:16" ht="15.75">
      <c r="A29" s="347"/>
      <c r="B29" s="18" t="s">
        <v>35</v>
      </c>
      <c r="C29" s="18"/>
      <c r="D29" s="18"/>
      <c r="E29" s="73">
        <v>1800</v>
      </c>
      <c r="F29" s="212">
        <v>450</v>
      </c>
      <c r="G29" s="212">
        <v>340</v>
      </c>
      <c r="H29" s="73"/>
      <c r="I29" s="349"/>
      <c r="J29" s="349"/>
      <c r="K29" s="73">
        <v>39</v>
      </c>
      <c r="L29" s="73">
        <v>1</v>
      </c>
      <c r="M29" s="349"/>
      <c r="N29" s="355"/>
      <c r="O29" s="267"/>
      <c r="P29" s="271">
        <f t="shared" si="0"/>
        <v>0</v>
      </c>
    </row>
    <row r="30" spans="1:16" ht="15.75">
      <c r="A30" s="347"/>
      <c r="B30" s="18" t="s">
        <v>36</v>
      </c>
      <c r="C30" s="18"/>
      <c r="D30" s="18"/>
      <c r="E30" s="73">
        <v>350</v>
      </c>
      <c r="F30" s="212">
        <v>300</v>
      </c>
      <c r="G30" s="212">
        <v>950</v>
      </c>
      <c r="H30" s="73"/>
      <c r="I30" s="349"/>
      <c r="J30" s="349"/>
      <c r="K30" s="73">
        <v>17</v>
      </c>
      <c r="L30" s="73">
        <v>2</v>
      </c>
      <c r="M30" s="349"/>
      <c r="N30" s="355"/>
      <c r="O30" s="267"/>
      <c r="P30" s="271">
        <f t="shared" si="0"/>
        <v>0</v>
      </c>
    </row>
    <row r="31" spans="1:16" ht="15.75">
      <c r="A31" s="347"/>
      <c r="B31" s="18" t="s">
        <v>54</v>
      </c>
      <c r="C31" s="18"/>
      <c r="D31" s="18"/>
      <c r="E31" s="73">
        <v>350</v>
      </c>
      <c r="F31" s="212">
        <v>300</v>
      </c>
      <c r="G31" s="212">
        <v>950</v>
      </c>
      <c r="H31" s="73"/>
      <c r="I31" s="349"/>
      <c r="J31" s="349"/>
      <c r="K31" s="73">
        <v>25</v>
      </c>
      <c r="L31" s="73">
        <v>2</v>
      </c>
      <c r="M31" s="349"/>
      <c r="N31" s="355"/>
      <c r="O31" s="267"/>
      <c r="P31" s="271">
        <f t="shared" si="0"/>
        <v>0</v>
      </c>
    </row>
    <row r="32" spans="1:16" ht="37.5" customHeight="1" thickBot="1">
      <c r="A32" s="329"/>
      <c r="B32" s="31" t="s">
        <v>55</v>
      </c>
      <c r="C32" s="31"/>
      <c r="D32" s="31"/>
      <c r="E32" s="74">
        <v>350</v>
      </c>
      <c r="F32" s="213">
        <v>300</v>
      </c>
      <c r="G32" s="213">
        <v>950</v>
      </c>
      <c r="H32" s="74"/>
      <c r="I32" s="350"/>
      <c r="J32" s="350"/>
      <c r="K32" s="74">
        <v>25</v>
      </c>
      <c r="L32" s="74">
        <v>2</v>
      </c>
      <c r="M32" s="350"/>
      <c r="N32" s="356"/>
      <c r="O32" s="272"/>
      <c r="P32" s="271">
        <f t="shared" si="0"/>
        <v>0</v>
      </c>
    </row>
    <row r="33" spans="1:16" ht="49.5" customHeight="1" thickBot="1">
      <c r="A33" s="251" t="s">
        <v>11</v>
      </c>
      <c r="B33" s="40" t="s">
        <v>41</v>
      </c>
      <c r="C33" s="58" t="s">
        <v>305</v>
      </c>
      <c r="D33" s="40" t="s">
        <v>312</v>
      </c>
      <c r="E33" s="2">
        <v>2450</v>
      </c>
      <c r="F33" s="2">
        <v>500</v>
      </c>
      <c r="G33" s="2">
        <v>2090</v>
      </c>
      <c r="H33" s="36" t="s">
        <v>97</v>
      </c>
      <c r="I33" s="2" t="s">
        <v>24</v>
      </c>
      <c r="J33" s="2" t="s">
        <v>29</v>
      </c>
      <c r="K33" s="2">
        <v>158</v>
      </c>
      <c r="L33" s="2">
        <v>2</v>
      </c>
      <c r="M33" s="38" t="s">
        <v>37</v>
      </c>
      <c r="N33" s="155" t="s">
        <v>38</v>
      </c>
      <c r="O33" s="273"/>
      <c r="P33" s="271">
        <f t="shared" si="0"/>
        <v>0</v>
      </c>
    </row>
    <row r="34" spans="1:16" ht="15.75" customHeight="1">
      <c r="A34" s="328" t="s">
        <v>12</v>
      </c>
      <c r="B34" s="58" t="s">
        <v>41</v>
      </c>
      <c r="C34" s="58"/>
      <c r="D34" s="58"/>
      <c r="E34" s="1">
        <v>3000</v>
      </c>
      <c r="F34" s="1">
        <v>490</v>
      </c>
      <c r="G34" s="12">
        <v>2125</v>
      </c>
      <c r="H34" s="72" t="s">
        <v>98</v>
      </c>
      <c r="I34" s="12" t="s">
        <v>16</v>
      </c>
      <c r="J34" s="1" t="s">
        <v>29</v>
      </c>
      <c r="K34" s="1">
        <v>235</v>
      </c>
      <c r="L34" s="1">
        <v>5</v>
      </c>
      <c r="M34" s="13" t="s">
        <v>39</v>
      </c>
      <c r="N34" s="156" t="s">
        <v>59</v>
      </c>
      <c r="O34" s="265"/>
      <c r="P34" s="271">
        <f t="shared" si="0"/>
        <v>0</v>
      </c>
    </row>
    <row r="35" spans="1:16" ht="12.75" customHeight="1">
      <c r="A35" s="347"/>
      <c r="B35" s="57" t="s">
        <v>276</v>
      </c>
      <c r="C35" s="57"/>
      <c r="D35" s="57"/>
      <c r="E35" s="73">
        <v>2000</v>
      </c>
      <c r="F35" s="212">
        <v>400</v>
      </c>
      <c r="G35" s="212">
        <v>1230</v>
      </c>
      <c r="H35" s="73"/>
      <c r="I35" s="24" t="s">
        <v>16</v>
      </c>
      <c r="J35" s="73" t="s">
        <v>29</v>
      </c>
      <c r="K35" s="25">
        <f>80+28</f>
        <v>108</v>
      </c>
      <c r="L35" s="25">
        <v>2</v>
      </c>
      <c r="M35" s="24" t="s">
        <v>39</v>
      </c>
      <c r="N35" s="157" t="s">
        <v>59</v>
      </c>
      <c r="O35" s="267"/>
      <c r="P35" s="271">
        <f t="shared" si="0"/>
        <v>0</v>
      </c>
    </row>
    <row r="36" spans="1:16" ht="14.25" customHeight="1" thickBot="1">
      <c r="A36" s="329"/>
      <c r="B36" s="17" t="s">
        <v>102</v>
      </c>
      <c r="C36" s="17"/>
      <c r="D36" s="17"/>
      <c r="E36" s="74">
        <v>900</v>
      </c>
      <c r="F36" s="213">
        <v>500</v>
      </c>
      <c r="G36" s="213">
        <v>2130</v>
      </c>
      <c r="H36" s="74"/>
      <c r="I36" s="42" t="s">
        <v>16</v>
      </c>
      <c r="J36" s="74" t="s">
        <v>29</v>
      </c>
      <c r="K36" s="32">
        <f>55+27</f>
        <v>82</v>
      </c>
      <c r="L36" s="32">
        <v>2</v>
      </c>
      <c r="M36" s="42" t="s">
        <v>39</v>
      </c>
      <c r="N36" s="158" t="s">
        <v>59</v>
      </c>
      <c r="O36" s="269"/>
      <c r="P36" s="271">
        <f t="shared" si="0"/>
        <v>0</v>
      </c>
    </row>
    <row r="37" spans="1:16" ht="20.25" customHeight="1" thickBot="1">
      <c r="A37" s="251" t="s">
        <v>446</v>
      </c>
      <c r="B37" s="35" t="s">
        <v>41</v>
      </c>
      <c r="C37" s="35"/>
      <c r="D37" s="35"/>
      <c r="E37" s="7">
        <v>2400</v>
      </c>
      <c r="F37" s="7">
        <v>500</v>
      </c>
      <c r="G37" s="7">
        <v>1790</v>
      </c>
      <c r="H37" s="36" t="s">
        <v>99</v>
      </c>
      <c r="I37" s="7" t="s">
        <v>16</v>
      </c>
      <c r="J37" s="2" t="s">
        <v>29</v>
      </c>
      <c r="K37" s="2">
        <v>132</v>
      </c>
      <c r="L37" s="204">
        <v>3</v>
      </c>
      <c r="M37" s="61" t="s">
        <v>40</v>
      </c>
      <c r="N37" s="155" t="s">
        <v>60</v>
      </c>
      <c r="O37" s="273"/>
      <c r="P37" s="271">
        <f t="shared" si="0"/>
        <v>0</v>
      </c>
    </row>
    <row r="38" spans="1:16" ht="25.5" customHeight="1" thickBot="1">
      <c r="A38" s="251" t="s">
        <v>82</v>
      </c>
      <c r="B38" s="40" t="s">
        <v>83</v>
      </c>
      <c r="C38" s="40"/>
      <c r="D38" s="40"/>
      <c r="E38" s="36">
        <v>2200</v>
      </c>
      <c r="F38" s="36">
        <v>400</v>
      </c>
      <c r="G38" s="36">
        <v>2000</v>
      </c>
      <c r="H38" s="36" t="s">
        <v>294</v>
      </c>
      <c r="I38" s="36" t="s">
        <v>24</v>
      </c>
      <c r="J38" s="36" t="s">
        <v>24</v>
      </c>
      <c r="K38" s="36">
        <v>130</v>
      </c>
      <c r="L38" s="36">
        <v>3</v>
      </c>
      <c r="M38" s="36" t="s">
        <v>84</v>
      </c>
      <c r="N38" s="155" t="s">
        <v>85</v>
      </c>
      <c r="O38" s="274"/>
      <c r="P38" s="271">
        <f t="shared" si="0"/>
        <v>0</v>
      </c>
    </row>
    <row r="39" spans="1:16" ht="17.25" customHeight="1" thickBot="1">
      <c r="A39" s="337" t="s">
        <v>286</v>
      </c>
      <c r="B39" s="55" t="s">
        <v>83</v>
      </c>
      <c r="C39" s="55"/>
      <c r="D39" s="55"/>
      <c r="E39" s="36">
        <v>1500</v>
      </c>
      <c r="F39" s="36">
        <v>420</v>
      </c>
      <c r="G39" s="36">
        <v>2070</v>
      </c>
      <c r="H39" s="36" t="s">
        <v>291</v>
      </c>
      <c r="I39" s="36" t="s">
        <v>24</v>
      </c>
      <c r="J39" s="36" t="s">
        <v>29</v>
      </c>
      <c r="K39" s="300"/>
      <c r="L39" s="36">
        <v>3</v>
      </c>
      <c r="M39" s="51" t="s">
        <v>37</v>
      </c>
      <c r="N39" s="159" t="s">
        <v>289</v>
      </c>
      <c r="O39" s="274"/>
      <c r="P39" s="271">
        <f t="shared" si="0"/>
        <v>0</v>
      </c>
    </row>
    <row r="40" spans="1:16" ht="16.5" customHeight="1" thickBot="1">
      <c r="A40" s="367"/>
      <c r="B40" s="55" t="s">
        <v>21</v>
      </c>
      <c r="C40" s="55"/>
      <c r="D40" s="55"/>
      <c r="E40" s="36">
        <v>500</v>
      </c>
      <c r="F40" s="36">
        <v>390</v>
      </c>
      <c r="G40" s="36">
        <v>2070</v>
      </c>
      <c r="H40" s="36"/>
      <c r="I40" s="36" t="s">
        <v>24</v>
      </c>
      <c r="J40" s="36" t="s">
        <v>29</v>
      </c>
      <c r="K40" s="300"/>
      <c r="L40" s="36">
        <v>2</v>
      </c>
      <c r="M40" s="51" t="s">
        <v>37</v>
      </c>
      <c r="N40" s="159" t="s">
        <v>289</v>
      </c>
      <c r="O40" s="274"/>
      <c r="P40" s="271">
        <f t="shared" si="0"/>
        <v>0</v>
      </c>
    </row>
    <row r="41" spans="1:16" ht="19.5" customHeight="1" thickBot="1">
      <c r="A41" s="338"/>
      <c r="B41" s="55" t="s">
        <v>288</v>
      </c>
      <c r="C41" s="55"/>
      <c r="D41" s="55"/>
      <c r="E41" s="36">
        <v>500</v>
      </c>
      <c r="F41" s="36">
        <v>390</v>
      </c>
      <c r="G41" s="36">
        <v>2070</v>
      </c>
      <c r="H41" s="36"/>
      <c r="I41" s="36" t="s">
        <v>24</v>
      </c>
      <c r="J41" s="36" t="s">
        <v>29</v>
      </c>
      <c r="K41" s="300"/>
      <c r="L41" s="36">
        <v>3</v>
      </c>
      <c r="M41" s="51" t="s">
        <v>37</v>
      </c>
      <c r="N41" s="159" t="s">
        <v>289</v>
      </c>
      <c r="O41" s="274"/>
      <c r="P41" s="271">
        <f t="shared" si="0"/>
        <v>0</v>
      </c>
    </row>
    <row r="42" spans="1:16" ht="18" customHeight="1" thickBot="1">
      <c r="A42" s="240" t="s">
        <v>287</v>
      </c>
      <c r="B42" s="64" t="s">
        <v>83</v>
      </c>
      <c r="C42" s="64"/>
      <c r="D42" s="64"/>
      <c r="E42" s="85">
        <v>2800</v>
      </c>
      <c r="F42" s="217">
        <v>540</v>
      </c>
      <c r="G42" s="217">
        <v>2110</v>
      </c>
      <c r="H42" s="85" t="s">
        <v>292</v>
      </c>
      <c r="I42" s="85" t="s">
        <v>24</v>
      </c>
      <c r="J42" s="85" t="s">
        <v>29</v>
      </c>
      <c r="K42" s="85">
        <f>88+69.5+34+12</f>
        <v>203.5</v>
      </c>
      <c r="L42" s="85">
        <v>4</v>
      </c>
      <c r="M42" s="51" t="s">
        <v>37</v>
      </c>
      <c r="N42" s="159" t="s">
        <v>285</v>
      </c>
      <c r="O42" s="274"/>
      <c r="P42" s="271">
        <f t="shared" si="0"/>
        <v>0</v>
      </c>
    </row>
    <row r="43" spans="1:16" ht="18" customHeight="1" thickBot="1">
      <c r="A43" s="240" t="s">
        <v>370</v>
      </c>
      <c r="B43" s="64" t="s">
        <v>371</v>
      </c>
      <c r="C43" s="64"/>
      <c r="D43" s="64"/>
      <c r="E43" s="107">
        <v>800</v>
      </c>
      <c r="F43" s="217">
        <v>450</v>
      </c>
      <c r="G43" s="217">
        <v>860</v>
      </c>
      <c r="H43" s="107"/>
      <c r="I43" s="107" t="s">
        <v>24</v>
      </c>
      <c r="J43" s="107" t="s">
        <v>29</v>
      </c>
      <c r="K43" s="110">
        <v>43.5</v>
      </c>
      <c r="L43" s="110">
        <v>1</v>
      </c>
      <c r="M43" s="66"/>
      <c r="N43" s="159"/>
      <c r="O43" s="274"/>
      <c r="P43" s="271">
        <f t="shared" si="0"/>
        <v>0</v>
      </c>
    </row>
    <row r="44" spans="1:16" ht="18" customHeight="1" thickBot="1">
      <c r="A44" s="324" t="s">
        <v>449</v>
      </c>
      <c r="B44" s="64" t="s">
        <v>83</v>
      </c>
      <c r="C44" s="64"/>
      <c r="D44" s="64"/>
      <c r="E44" s="323">
        <v>2550</v>
      </c>
      <c r="F44" s="323">
        <v>500</v>
      </c>
      <c r="G44" s="323">
        <v>2090</v>
      </c>
      <c r="H44" s="323" t="s">
        <v>450</v>
      </c>
      <c r="I44" s="323" t="s">
        <v>24</v>
      </c>
      <c r="J44" s="323" t="s">
        <v>29</v>
      </c>
      <c r="K44" s="407"/>
      <c r="L44" s="408"/>
      <c r="M44" s="66"/>
      <c r="N44" s="159"/>
      <c r="O44" s="273"/>
      <c r="P44" s="271"/>
    </row>
    <row r="45" spans="1:16" ht="18" customHeight="1" thickBot="1">
      <c r="A45" s="293" t="s">
        <v>426</v>
      </c>
      <c r="B45" s="64" t="s">
        <v>83</v>
      </c>
      <c r="C45" s="64"/>
      <c r="D45" s="64"/>
      <c r="E45" s="292">
        <v>2500</v>
      </c>
      <c r="F45" s="292">
        <v>490</v>
      </c>
      <c r="G45" s="292">
        <v>2020</v>
      </c>
      <c r="H45" s="292"/>
      <c r="I45" s="292" t="s">
        <v>24</v>
      </c>
      <c r="J45" s="292" t="s">
        <v>29</v>
      </c>
      <c r="K45" s="110">
        <f>68+36+44+22+15</f>
        <v>185</v>
      </c>
      <c r="L45" s="315">
        <v>5</v>
      </c>
      <c r="M45" s="66"/>
      <c r="N45" s="159"/>
      <c r="O45" s="273"/>
      <c r="P45" s="271"/>
    </row>
    <row r="46" spans="1:16" ht="18" customHeight="1" thickBot="1">
      <c r="A46" s="293" t="s">
        <v>427</v>
      </c>
      <c r="B46" s="64" t="s">
        <v>83</v>
      </c>
      <c r="C46" s="64"/>
      <c r="D46" s="64"/>
      <c r="E46" s="292">
        <v>2200</v>
      </c>
      <c r="F46" s="292">
        <v>400</v>
      </c>
      <c r="G46" s="292">
        <v>2050</v>
      </c>
      <c r="H46" s="292"/>
      <c r="I46" s="292" t="s">
        <v>24</v>
      </c>
      <c r="J46" s="292" t="s">
        <v>24</v>
      </c>
      <c r="K46" s="110">
        <f>52+34+6+36</f>
        <v>128</v>
      </c>
      <c r="L46" s="315">
        <v>4</v>
      </c>
      <c r="M46" s="66"/>
      <c r="N46" s="159"/>
      <c r="O46" s="273"/>
      <c r="P46" s="271"/>
    </row>
    <row r="47" spans="1:16" ht="18" customHeight="1" thickBot="1">
      <c r="A47" s="404" t="s">
        <v>445</v>
      </c>
      <c r="B47" s="67" t="s">
        <v>41</v>
      </c>
      <c r="C47" s="67"/>
      <c r="D47" s="67"/>
      <c r="E47" s="310">
        <v>2100</v>
      </c>
      <c r="F47" s="310">
        <v>485</v>
      </c>
      <c r="G47" s="310">
        <v>1900</v>
      </c>
      <c r="H47" s="310" t="s">
        <v>448</v>
      </c>
      <c r="I47" s="310" t="s">
        <v>24</v>
      </c>
      <c r="J47" s="310" t="s">
        <v>24</v>
      </c>
      <c r="K47" s="37"/>
      <c r="L47" s="319"/>
      <c r="M47" s="66"/>
      <c r="N47" s="159"/>
      <c r="O47" s="273"/>
      <c r="P47" s="271"/>
    </row>
    <row r="48" spans="1:16" ht="18" customHeight="1" thickBot="1">
      <c r="A48" s="405"/>
      <c r="B48" s="65" t="s">
        <v>21</v>
      </c>
      <c r="C48" s="65"/>
      <c r="D48" s="65"/>
      <c r="E48" s="311">
        <v>450</v>
      </c>
      <c r="F48" s="311">
        <v>485</v>
      </c>
      <c r="G48" s="311">
        <v>1900</v>
      </c>
      <c r="H48" s="311"/>
      <c r="I48" s="311" t="s">
        <v>24</v>
      </c>
      <c r="J48" s="311" t="s">
        <v>24</v>
      </c>
      <c r="K48" s="20"/>
      <c r="L48" s="320"/>
      <c r="M48" s="66"/>
      <c r="N48" s="159"/>
      <c r="O48" s="273"/>
      <c r="P48" s="271"/>
    </row>
    <row r="49" spans="1:16" ht="18" customHeight="1" thickBot="1">
      <c r="A49" s="405"/>
      <c r="B49" s="65" t="s">
        <v>67</v>
      </c>
      <c r="C49" s="65"/>
      <c r="D49" s="65"/>
      <c r="E49" s="311">
        <v>900</v>
      </c>
      <c r="F49" s="311">
        <v>485</v>
      </c>
      <c r="G49" s="311">
        <v>1900</v>
      </c>
      <c r="H49" s="311"/>
      <c r="I49" s="311" t="s">
        <v>24</v>
      </c>
      <c r="J49" s="311" t="s">
        <v>24</v>
      </c>
      <c r="K49" s="20"/>
      <c r="L49" s="320"/>
      <c r="M49" s="66"/>
      <c r="N49" s="159"/>
      <c r="O49" s="273"/>
      <c r="P49" s="271"/>
    </row>
    <row r="50" spans="1:16" ht="18" customHeight="1" thickBot="1">
      <c r="A50" s="405"/>
      <c r="B50" s="65" t="s">
        <v>106</v>
      </c>
      <c r="C50" s="65"/>
      <c r="D50" s="65"/>
      <c r="E50" s="311">
        <v>795</v>
      </c>
      <c r="F50" s="311">
        <v>795</v>
      </c>
      <c r="G50" s="311">
        <v>1900</v>
      </c>
      <c r="H50" s="311"/>
      <c r="I50" s="311" t="s">
        <v>24</v>
      </c>
      <c r="J50" s="311" t="s">
        <v>24</v>
      </c>
      <c r="K50" s="20"/>
      <c r="L50" s="320"/>
      <c r="M50" s="66"/>
      <c r="N50" s="159"/>
      <c r="O50" s="273"/>
      <c r="P50" s="271"/>
    </row>
    <row r="51" spans="1:16" ht="18" customHeight="1" thickBot="1">
      <c r="A51" s="406"/>
      <c r="B51" s="316" t="s">
        <v>136</v>
      </c>
      <c r="C51" s="316"/>
      <c r="D51" s="316"/>
      <c r="E51" s="314">
        <v>600</v>
      </c>
      <c r="F51" s="314">
        <v>485</v>
      </c>
      <c r="G51" s="314">
        <v>1300</v>
      </c>
      <c r="H51" s="314"/>
      <c r="I51" s="314" t="s">
        <v>24</v>
      </c>
      <c r="J51" s="314" t="s">
        <v>24</v>
      </c>
      <c r="K51" s="321"/>
      <c r="L51" s="322"/>
      <c r="M51" s="66"/>
      <c r="N51" s="159"/>
      <c r="O51" s="273"/>
      <c r="P51" s="271"/>
    </row>
    <row r="52" spans="1:16" ht="16.5" thickBot="1">
      <c r="A52" s="328" t="s">
        <v>324</v>
      </c>
      <c r="B52" s="67" t="s">
        <v>67</v>
      </c>
      <c r="C52" s="67"/>
      <c r="D52" s="67"/>
      <c r="E52" s="72">
        <v>500</v>
      </c>
      <c r="F52" s="211">
        <v>450</v>
      </c>
      <c r="G52" s="211">
        <v>2080</v>
      </c>
      <c r="H52" s="72"/>
      <c r="I52" s="72" t="s">
        <v>24</v>
      </c>
      <c r="J52" s="72" t="s">
        <v>24</v>
      </c>
      <c r="K52" s="72">
        <v>47</v>
      </c>
      <c r="L52" s="80">
        <v>1</v>
      </c>
      <c r="M52" s="66"/>
      <c r="N52" s="159"/>
      <c r="O52" s="267"/>
      <c r="P52" s="271">
        <f t="shared" si="0"/>
        <v>0</v>
      </c>
    </row>
    <row r="53" spans="1:16" ht="16.5" thickBot="1">
      <c r="A53" s="347"/>
      <c r="B53" s="65" t="s">
        <v>325</v>
      </c>
      <c r="C53" s="65"/>
      <c r="D53" s="65"/>
      <c r="E53" s="73">
        <v>500</v>
      </c>
      <c r="F53" s="212">
        <v>450</v>
      </c>
      <c r="G53" s="212">
        <v>2080</v>
      </c>
      <c r="H53" s="73"/>
      <c r="I53" s="73" t="s">
        <v>24</v>
      </c>
      <c r="J53" s="73" t="s">
        <v>24</v>
      </c>
      <c r="K53" s="73">
        <f>39.5+24.5</f>
        <v>64</v>
      </c>
      <c r="L53" s="81">
        <v>2</v>
      </c>
      <c r="M53" s="66"/>
      <c r="N53" s="159"/>
      <c r="O53" s="267"/>
      <c r="P53" s="271">
        <f t="shared" si="0"/>
        <v>0</v>
      </c>
    </row>
    <row r="54" spans="1:16" ht="16.5" thickBot="1">
      <c r="A54" s="347"/>
      <c r="B54" s="65" t="s">
        <v>91</v>
      </c>
      <c r="C54" s="65"/>
      <c r="D54" s="65"/>
      <c r="E54" s="73">
        <v>500</v>
      </c>
      <c r="F54" s="212">
        <v>450</v>
      </c>
      <c r="G54" s="212">
        <v>1540</v>
      </c>
      <c r="H54" s="73"/>
      <c r="I54" s="73" t="s">
        <v>24</v>
      </c>
      <c r="J54" s="73" t="s">
        <v>24</v>
      </c>
      <c r="K54" s="73">
        <v>41.5</v>
      </c>
      <c r="L54" s="81">
        <v>1</v>
      </c>
      <c r="M54" s="66"/>
      <c r="N54" s="159"/>
      <c r="O54" s="267"/>
      <c r="P54" s="271">
        <f t="shared" si="0"/>
        <v>0</v>
      </c>
    </row>
    <row r="55" spans="1:16" ht="16.5" thickBot="1">
      <c r="A55" s="347"/>
      <c r="B55" s="65" t="s">
        <v>326</v>
      </c>
      <c r="C55" s="65"/>
      <c r="D55" s="65"/>
      <c r="E55" s="73">
        <v>1200</v>
      </c>
      <c r="F55" s="212">
        <v>450</v>
      </c>
      <c r="G55" s="212">
        <v>670</v>
      </c>
      <c r="H55" s="73" t="s">
        <v>328</v>
      </c>
      <c r="I55" s="73" t="s">
        <v>24</v>
      </c>
      <c r="J55" s="73" t="s">
        <v>24</v>
      </c>
      <c r="K55" s="73">
        <v>56</v>
      </c>
      <c r="L55" s="81">
        <v>1</v>
      </c>
      <c r="M55" s="66"/>
      <c r="N55" s="159"/>
      <c r="O55" s="267"/>
      <c r="P55" s="271">
        <f t="shared" si="0"/>
        <v>0</v>
      </c>
    </row>
    <row r="56" spans="1:16" ht="16.5" thickBot="1">
      <c r="A56" s="331"/>
      <c r="B56" s="186" t="s">
        <v>327</v>
      </c>
      <c r="C56" s="186"/>
      <c r="D56" s="186"/>
      <c r="E56" s="183">
        <v>1700</v>
      </c>
      <c r="F56" s="214">
        <v>270</v>
      </c>
      <c r="G56" s="214">
        <v>250</v>
      </c>
      <c r="H56" s="183"/>
      <c r="I56" s="183" t="s">
        <v>24</v>
      </c>
      <c r="J56" s="183"/>
      <c r="K56" s="183">
        <v>11</v>
      </c>
      <c r="L56" s="22">
        <v>1</v>
      </c>
      <c r="M56" s="187"/>
      <c r="N56" s="188"/>
      <c r="O56" s="272"/>
      <c r="P56" s="273">
        <f t="shared" si="0"/>
        <v>0</v>
      </c>
    </row>
    <row r="57" spans="1:16" ht="15.75">
      <c r="A57" s="337" t="s">
        <v>405</v>
      </c>
      <c r="B57" s="67" t="s">
        <v>406</v>
      </c>
      <c r="C57" s="67"/>
      <c r="D57" s="67"/>
      <c r="E57" s="181">
        <v>1200</v>
      </c>
      <c r="F57" s="211">
        <v>420</v>
      </c>
      <c r="G57" s="211">
        <v>1910</v>
      </c>
      <c r="H57" s="181" t="s">
        <v>407</v>
      </c>
      <c r="I57" s="181"/>
      <c r="J57" s="181"/>
      <c r="K57" s="47">
        <f>56+12</f>
        <v>68</v>
      </c>
      <c r="L57" s="302">
        <v>2</v>
      </c>
      <c r="M57" s="192"/>
      <c r="N57" s="193"/>
      <c r="O57" s="265"/>
      <c r="P57" s="265">
        <f t="shared" si="0"/>
        <v>0</v>
      </c>
    </row>
    <row r="58" spans="1:16" ht="15.75">
      <c r="A58" s="367"/>
      <c r="B58" s="65" t="s">
        <v>67</v>
      </c>
      <c r="C58" s="65"/>
      <c r="D58" s="65"/>
      <c r="E58" s="182">
        <v>600</v>
      </c>
      <c r="F58" s="212">
        <v>420</v>
      </c>
      <c r="G58" s="212">
        <v>1910</v>
      </c>
      <c r="H58" s="182"/>
      <c r="I58" s="182"/>
      <c r="J58" s="182"/>
      <c r="K58" s="25">
        <f>35.5+19</f>
        <v>54.5</v>
      </c>
      <c r="L58" s="301">
        <v>2</v>
      </c>
      <c r="M58" s="194"/>
      <c r="N58" s="195"/>
      <c r="O58" s="267"/>
      <c r="P58" s="271">
        <f t="shared" si="0"/>
        <v>0</v>
      </c>
    </row>
    <row r="59" spans="1:16" ht="16.5" thickBot="1">
      <c r="A59" s="338"/>
      <c r="B59" s="189" t="s">
        <v>402</v>
      </c>
      <c r="C59" s="189"/>
      <c r="D59" s="189"/>
      <c r="E59" s="180">
        <v>600</v>
      </c>
      <c r="F59" s="216">
        <v>420</v>
      </c>
      <c r="G59" s="216">
        <v>1310</v>
      </c>
      <c r="H59" s="180"/>
      <c r="I59" s="180"/>
      <c r="J59" s="180"/>
      <c r="K59" s="69">
        <f>32+16</f>
        <v>48</v>
      </c>
      <c r="L59" s="303">
        <v>2</v>
      </c>
      <c r="M59" s="190"/>
      <c r="N59" s="191"/>
      <c r="O59" s="275"/>
      <c r="P59" s="275">
        <f t="shared" si="0"/>
        <v>0</v>
      </c>
    </row>
    <row r="60" spans="1:16" ht="33.75" customHeight="1" thickBot="1">
      <c r="A60" s="241" t="s">
        <v>163</v>
      </c>
      <c r="B60" s="50" t="s">
        <v>83</v>
      </c>
      <c r="C60" s="14" t="s">
        <v>305</v>
      </c>
      <c r="D60" s="50" t="s">
        <v>308</v>
      </c>
      <c r="E60" s="86">
        <v>2200</v>
      </c>
      <c r="F60" s="215" t="s">
        <v>164</v>
      </c>
      <c r="G60" s="215">
        <v>1920</v>
      </c>
      <c r="H60" s="86" t="s">
        <v>295</v>
      </c>
      <c r="I60" s="86" t="s">
        <v>24</v>
      </c>
      <c r="J60" s="86" t="s">
        <v>24</v>
      </c>
      <c r="K60" s="86">
        <v>117</v>
      </c>
      <c r="L60" s="86">
        <v>5</v>
      </c>
      <c r="M60" s="180" t="s">
        <v>165</v>
      </c>
      <c r="N60" s="90" t="s">
        <v>165</v>
      </c>
      <c r="O60" s="275"/>
      <c r="P60" s="271">
        <f t="shared" si="0"/>
        <v>0</v>
      </c>
    </row>
    <row r="61" spans="1:16" ht="20.25" customHeight="1" thickBot="1">
      <c r="A61" s="328" t="s">
        <v>166</v>
      </c>
      <c r="B61" s="58" t="s">
        <v>83</v>
      </c>
      <c r="C61" s="58" t="s">
        <v>314</v>
      </c>
      <c r="D61" s="58" t="s">
        <v>310</v>
      </c>
      <c r="E61" s="72">
        <v>2710</v>
      </c>
      <c r="F61" s="211" t="s">
        <v>168</v>
      </c>
      <c r="G61" s="211">
        <v>2100</v>
      </c>
      <c r="H61" s="72" t="s">
        <v>301</v>
      </c>
      <c r="I61" s="72" t="s">
        <v>24</v>
      </c>
      <c r="J61" s="72" t="s">
        <v>29</v>
      </c>
      <c r="K61" s="72">
        <v>265</v>
      </c>
      <c r="L61" s="80">
        <v>8</v>
      </c>
      <c r="M61" s="52" t="s">
        <v>162</v>
      </c>
      <c r="N61" s="155" t="s">
        <v>169</v>
      </c>
      <c r="O61" s="265"/>
      <c r="P61" s="271">
        <f t="shared" si="0"/>
        <v>0</v>
      </c>
    </row>
    <row r="62" spans="1:16" ht="16.5" thickBot="1">
      <c r="A62" s="331"/>
      <c r="B62" s="6" t="s">
        <v>296</v>
      </c>
      <c r="C62" s="6"/>
      <c r="D62" s="6"/>
      <c r="E62" s="76">
        <f>3510-E61</f>
        <v>800</v>
      </c>
      <c r="F62" s="214" t="s">
        <v>168</v>
      </c>
      <c r="G62" s="214">
        <v>2100</v>
      </c>
      <c r="H62" s="76"/>
      <c r="I62" s="76" t="s">
        <v>24</v>
      </c>
      <c r="J62" s="76" t="s">
        <v>29</v>
      </c>
      <c r="K62" s="76"/>
      <c r="L62" s="22"/>
      <c r="M62" s="52"/>
      <c r="N62" s="155"/>
      <c r="O62" s="269"/>
      <c r="P62" s="271">
        <f t="shared" si="0"/>
        <v>0</v>
      </c>
    </row>
    <row r="63" spans="1:16" ht="15.75" customHeight="1" thickBot="1">
      <c r="A63" s="328" t="s">
        <v>167</v>
      </c>
      <c r="B63" s="58" t="s">
        <v>83</v>
      </c>
      <c r="C63" s="58" t="s">
        <v>314</v>
      </c>
      <c r="D63" s="58" t="s">
        <v>310</v>
      </c>
      <c r="E63" s="72">
        <v>2710</v>
      </c>
      <c r="F63" s="211" t="s">
        <v>168</v>
      </c>
      <c r="G63" s="211">
        <v>2100</v>
      </c>
      <c r="H63" s="72" t="s">
        <v>301</v>
      </c>
      <c r="I63" s="72" t="s">
        <v>24</v>
      </c>
      <c r="J63" s="72" t="s">
        <v>68</v>
      </c>
      <c r="K63" s="72">
        <v>260</v>
      </c>
      <c r="L63" s="80">
        <v>7</v>
      </c>
      <c r="M63" s="52" t="s">
        <v>162</v>
      </c>
      <c r="N63" s="155" t="s">
        <v>170</v>
      </c>
      <c r="O63" s="265"/>
      <c r="P63" s="271">
        <f t="shared" si="0"/>
        <v>0</v>
      </c>
    </row>
    <row r="64" spans="1:16" ht="17.25" customHeight="1" thickBot="1">
      <c r="A64" s="329"/>
      <c r="B64" s="17" t="s">
        <v>296</v>
      </c>
      <c r="C64" s="17"/>
      <c r="D64" s="17"/>
      <c r="E64" s="74">
        <v>800</v>
      </c>
      <c r="F64" s="213" t="s">
        <v>168</v>
      </c>
      <c r="G64" s="213">
        <v>2100</v>
      </c>
      <c r="H64" s="74"/>
      <c r="I64" s="74" t="s">
        <v>24</v>
      </c>
      <c r="J64" s="74" t="s">
        <v>68</v>
      </c>
      <c r="K64" s="74"/>
      <c r="L64" s="82"/>
      <c r="M64" s="52"/>
      <c r="N64" s="155"/>
      <c r="O64" s="269"/>
      <c r="P64" s="271">
        <f t="shared" si="0"/>
        <v>0</v>
      </c>
    </row>
    <row r="65" spans="1:16" ht="15" customHeight="1" thickBot="1">
      <c r="A65" s="250" t="s">
        <v>264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271">
        <f t="shared" si="0"/>
        <v>0</v>
      </c>
    </row>
    <row r="66" spans="1:16" ht="13.5" customHeight="1">
      <c r="A66" s="328" t="s">
        <v>178</v>
      </c>
      <c r="B66" s="58" t="s">
        <v>179</v>
      </c>
      <c r="C66" s="58"/>
      <c r="D66" s="58"/>
      <c r="E66" s="72">
        <v>1200</v>
      </c>
      <c r="F66" s="211">
        <v>600</v>
      </c>
      <c r="G66" s="211">
        <v>1700</v>
      </c>
      <c r="H66" s="72"/>
      <c r="I66" s="348" t="s">
        <v>24</v>
      </c>
      <c r="J66" s="348" t="s">
        <v>24</v>
      </c>
      <c r="K66" s="72">
        <v>68</v>
      </c>
      <c r="L66" s="72">
        <v>2</v>
      </c>
      <c r="M66" s="348" t="s">
        <v>111</v>
      </c>
      <c r="N66" s="354" t="s">
        <v>117</v>
      </c>
      <c r="O66" s="265"/>
      <c r="P66" s="271">
        <f t="shared" si="0"/>
        <v>0</v>
      </c>
    </row>
    <row r="67" spans="1:16" ht="15.75">
      <c r="A67" s="347"/>
      <c r="B67" s="57" t="s">
        <v>67</v>
      </c>
      <c r="C67" s="57"/>
      <c r="D67" s="57"/>
      <c r="E67" s="73">
        <v>800</v>
      </c>
      <c r="F67" s="212">
        <v>480</v>
      </c>
      <c r="G67" s="212">
        <v>1900</v>
      </c>
      <c r="H67" s="73"/>
      <c r="I67" s="349"/>
      <c r="J67" s="349"/>
      <c r="K67" s="73">
        <v>74</v>
      </c>
      <c r="L67" s="73">
        <v>2</v>
      </c>
      <c r="M67" s="349"/>
      <c r="N67" s="355"/>
      <c r="O67" s="267"/>
      <c r="P67" s="271">
        <f t="shared" si="0"/>
        <v>0</v>
      </c>
    </row>
    <row r="68" spans="1:16" ht="14.25" customHeight="1">
      <c r="A68" s="347"/>
      <c r="B68" s="57" t="s">
        <v>180</v>
      </c>
      <c r="C68" s="57"/>
      <c r="D68" s="57"/>
      <c r="E68" s="73">
        <v>800</v>
      </c>
      <c r="F68" s="212">
        <v>380</v>
      </c>
      <c r="G68" s="212">
        <v>1900</v>
      </c>
      <c r="H68" s="73"/>
      <c r="I68" s="349"/>
      <c r="J68" s="349"/>
      <c r="K68" s="73">
        <v>64</v>
      </c>
      <c r="L68" s="73">
        <v>2</v>
      </c>
      <c r="M68" s="349"/>
      <c r="N68" s="355"/>
      <c r="O68" s="267"/>
      <c r="P68" s="271">
        <f t="shared" si="0"/>
        <v>0</v>
      </c>
    </row>
    <row r="69" spans="1:16" ht="15.75" customHeight="1" thickBot="1">
      <c r="A69" s="329"/>
      <c r="B69" s="17" t="s">
        <v>181</v>
      </c>
      <c r="C69" s="17"/>
      <c r="D69" s="17"/>
      <c r="E69" s="74">
        <v>2050</v>
      </c>
      <c r="F69" s="213">
        <v>900</v>
      </c>
      <c r="G69" s="213">
        <v>700</v>
      </c>
      <c r="H69" s="74" t="s">
        <v>275</v>
      </c>
      <c r="I69" s="350"/>
      <c r="J69" s="350"/>
      <c r="K69" s="74">
        <v>67</v>
      </c>
      <c r="L69" s="74">
        <v>3</v>
      </c>
      <c r="M69" s="350"/>
      <c r="N69" s="356"/>
      <c r="O69" s="269"/>
      <c r="P69" s="271">
        <f t="shared" si="0"/>
        <v>0</v>
      </c>
    </row>
    <row r="70" spans="1:16" ht="15.75">
      <c r="A70" s="328" t="s">
        <v>104</v>
      </c>
      <c r="B70" s="58" t="s">
        <v>105</v>
      </c>
      <c r="C70" s="58"/>
      <c r="D70" s="58"/>
      <c r="E70" s="199">
        <v>400</v>
      </c>
      <c r="F70" s="211">
        <v>400</v>
      </c>
      <c r="G70" s="211">
        <v>2120</v>
      </c>
      <c r="H70" s="199"/>
      <c r="I70" s="348" t="s">
        <v>24</v>
      </c>
      <c r="J70" s="348" t="s">
        <v>24</v>
      </c>
      <c r="K70" s="199">
        <v>27</v>
      </c>
      <c r="L70" s="144">
        <v>1</v>
      </c>
      <c r="M70" s="344" t="s">
        <v>111</v>
      </c>
      <c r="N70" s="354" t="s">
        <v>113</v>
      </c>
      <c r="O70" s="271"/>
      <c r="P70" s="271">
        <f t="shared" si="0"/>
        <v>0</v>
      </c>
    </row>
    <row r="71" spans="1:16" ht="16.5" customHeight="1">
      <c r="A71" s="347"/>
      <c r="B71" s="57" t="s">
        <v>106</v>
      </c>
      <c r="C71" s="57"/>
      <c r="D71" s="57"/>
      <c r="E71" s="200">
        <v>720</v>
      </c>
      <c r="F71" s="212">
        <v>720</v>
      </c>
      <c r="G71" s="212">
        <v>2120</v>
      </c>
      <c r="H71" s="200"/>
      <c r="I71" s="349"/>
      <c r="J71" s="349"/>
      <c r="K71" s="200">
        <v>79</v>
      </c>
      <c r="L71" s="145">
        <v>2</v>
      </c>
      <c r="M71" s="345"/>
      <c r="N71" s="355"/>
      <c r="O71" s="267"/>
      <c r="P71" s="271">
        <f t="shared" si="0"/>
        <v>0</v>
      </c>
    </row>
    <row r="72" spans="1:16" ht="15.75" customHeight="1">
      <c r="A72" s="347"/>
      <c r="B72" s="57" t="s">
        <v>107</v>
      </c>
      <c r="C72" s="57"/>
      <c r="D72" s="57"/>
      <c r="E72" s="200">
        <v>1600</v>
      </c>
      <c r="F72" s="212">
        <v>350</v>
      </c>
      <c r="G72" s="212">
        <v>1920</v>
      </c>
      <c r="H72" s="200"/>
      <c r="I72" s="349"/>
      <c r="J72" s="349"/>
      <c r="K72" s="200">
        <v>61</v>
      </c>
      <c r="L72" s="145">
        <v>2</v>
      </c>
      <c r="M72" s="345"/>
      <c r="N72" s="355"/>
      <c r="O72" s="267"/>
      <c r="P72" s="271">
        <f t="shared" si="0"/>
        <v>0</v>
      </c>
    </row>
    <row r="73" spans="1:16" ht="14.25" customHeight="1">
      <c r="A73" s="347"/>
      <c r="B73" s="57" t="s">
        <v>67</v>
      </c>
      <c r="C73" s="57"/>
      <c r="D73" s="57"/>
      <c r="E73" s="200">
        <v>900</v>
      </c>
      <c r="F73" s="212">
        <v>410</v>
      </c>
      <c r="G73" s="212">
        <v>2120</v>
      </c>
      <c r="H73" s="200"/>
      <c r="I73" s="349"/>
      <c r="J73" s="349"/>
      <c r="K73" s="200">
        <v>47</v>
      </c>
      <c r="L73" s="145">
        <v>3</v>
      </c>
      <c r="M73" s="345"/>
      <c r="N73" s="355"/>
      <c r="O73" s="267"/>
      <c r="P73" s="271">
        <f t="shared" si="0"/>
        <v>0</v>
      </c>
    </row>
    <row r="74" spans="1:16" ht="15.75">
      <c r="A74" s="347"/>
      <c r="B74" s="57" t="s">
        <v>108</v>
      </c>
      <c r="C74" s="57"/>
      <c r="D74" s="57"/>
      <c r="E74" s="200">
        <v>1200</v>
      </c>
      <c r="F74" s="212">
        <v>600</v>
      </c>
      <c r="G74" s="212">
        <v>750</v>
      </c>
      <c r="H74" s="200"/>
      <c r="I74" s="349"/>
      <c r="J74" s="349"/>
      <c r="K74" s="200">
        <v>26</v>
      </c>
      <c r="L74" s="145">
        <v>1</v>
      </c>
      <c r="M74" s="345"/>
      <c r="N74" s="355"/>
      <c r="O74" s="267"/>
      <c r="P74" s="271">
        <f t="shared" si="0"/>
        <v>0</v>
      </c>
    </row>
    <row r="75" spans="1:16" ht="15.75">
      <c r="A75" s="347"/>
      <c r="B75" s="57" t="s">
        <v>109</v>
      </c>
      <c r="C75" s="57"/>
      <c r="D75" s="57"/>
      <c r="E75" s="200">
        <v>285</v>
      </c>
      <c r="F75" s="212">
        <v>450</v>
      </c>
      <c r="G75" s="212">
        <v>150</v>
      </c>
      <c r="H75" s="200"/>
      <c r="I75" s="349"/>
      <c r="J75" s="349"/>
      <c r="K75" s="200">
        <v>3</v>
      </c>
      <c r="L75" s="145">
        <v>1</v>
      </c>
      <c r="M75" s="345"/>
      <c r="N75" s="355"/>
      <c r="O75" s="267"/>
      <c r="P75" s="271">
        <f t="shared" si="0"/>
        <v>0</v>
      </c>
    </row>
    <row r="76" spans="1:16" ht="14.25" customHeight="1">
      <c r="A76" s="347"/>
      <c r="B76" s="57" t="s">
        <v>21</v>
      </c>
      <c r="C76" s="57"/>
      <c r="D76" s="57"/>
      <c r="E76" s="200">
        <v>450</v>
      </c>
      <c r="F76" s="212">
        <v>410</v>
      </c>
      <c r="G76" s="212">
        <v>2120</v>
      </c>
      <c r="H76" s="200"/>
      <c r="I76" s="349"/>
      <c r="J76" s="349"/>
      <c r="K76" s="200">
        <v>43</v>
      </c>
      <c r="L76" s="145">
        <v>2</v>
      </c>
      <c r="M76" s="345"/>
      <c r="N76" s="355"/>
      <c r="O76" s="267"/>
      <c r="P76" s="271">
        <f t="shared" si="0"/>
        <v>0</v>
      </c>
    </row>
    <row r="77" spans="1:16" ht="14.25" customHeight="1">
      <c r="A77" s="331"/>
      <c r="B77" s="6" t="s">
        <v>381</v>
      </c>
      <c r="C77" s="6"/>
      <c r="D77" s="6"/>
      <c r="E77" s="202">
        <v>2035</v>
      </c>
      <c r="F77" s="214">
        <v>985</v>
      </c>
      <c r="G77" s="214">
        <v>1700</v>
      </c>
      <c r="H77" s="202" t="s">
        <v>112</v>
      </c>
      <c r="I77" s="333"/>
      <c r="J77" s="333"/>
      <c r="K77" s="114">
        <f>70+57+3</f>
        <v>130</v>
      </c>
      <c r="L77" s="130">
        <v>3</v>
      </c>
      <c r="M77" s="376"/>
      <c r="N77" s="363"/>
      <c r="O77" s="267"/>
      <c r="P77" s="271">
        <f t="shared" si="0"/>
        <v>0</v>
      </c>
    </row>
    <row r="78" spans="1:16" ht="16.5" thickBot="1">
      <c r="A78" s="329"/>
      <c r="B78" s="17" t="s">
        <v>110</v>
      </c>
      <c r="C78" s="17"/>
      <c r="D78" s="17"/>
      <c r="E78" s="201">
        <v>2045</v>
      </c>
      <c r="F78" s="213">
        <v>900</v>
      </c>
      <c r="G78" s="213">
        <v>700</v>
      </c>
      <c r="H78" s="201" t="s">
        <v>275</v>
      </c>
      <c r="I78" s="350"/>
      <c r="J78" s="350"/>
      <c r="K78" s="201">
        <v>77</v>
      </c>
      <c r="L78" s="146">
        <v>4</v>
      </c>
      <c r="M78" s="346"/>
      <c r="N78" s="356"/>
      <c r="O78" s="272"/>
      <c r="P78" s="271">
        <f t="shared" si="0"/>
        <v>0</v>
      </c>
    </row>
    <row r="79" spans="1:16" ht="30" customHeight="1" thickBot="1">
      <c r="A79" s="251" t="s">
        <v>114</v>
      </c>
      <c r="B79" s="35" t="s">
        <v>115</v>
      </c>
      <c r="C79" s="35" t="s">
        <v>314</v>
      </c>
      <c r="D79" s="35" t="s">
        <v>313</v>
      </c>
      <c r="E79" s="36">
        <v>2030</v>
      </c>
      <c r="F79" s="36" t="s">
        <v>116</v>
      </c>
      <c r="G79" s="36">
        <v>1720</v>
      </c>
      <c r="H79" s="36" t="s">
        <v>112</v>
      </c>
      <c r="I79" s="36" t="s">
        <v>24</v>
      </c>
      <c r="J79" s="36" t="s">
        <v>24</v>
      </c>
      <c r="K79" s="36">
        <v>258</v>
      </c>
      <c r="L79" s="3">
        <v>6</v>
      </c>
      <c r="M79" s="52" t="s">
        <v>111</v>
      </c>
      <c r="N79" s="155" t="s">
        <v>117</v>
      </c>
      <c r="O79" s="274"/>
      <c r="P79" s="271">
        <f aca="true" t="shared" si="1" ref="P79:P150">K79*O79</f>
        <v>0</v>
      </c>
    </row>
    <row r="80" spans="1:16" ht="12.75" customHeight="1">
      <c r="A80" s="328" t="s">
        <v>101</v>
      </c>
      <c r="B80" s="39" t="s">
        <v>21</v>
      </c>
      <c r="C80" s="39"/>
      <c r="D80" s="39"/>
      <c r="E80" s="72">
        <v>450</v>
      </c>
      <c r="F80" s="211">
        <v>380</v>
      </c>
      <c r="G80" s="211">
        <v>1900</v>
      </c>
      <c r="H80" s="72"/>
      <c r="I80" s="348" t="s">
        <v>24</v>
      </c>
      <c r="J80" s="348" t="s">
        <v>24</v>
      </c>
      <c r="K80" s="72">
        <v>39</v>
      </c>
      <c r="L80" s="80">
        <v>1</v>
      </c>
      <c r="M80" s="344" t="s">
        <v>25</v>
      </c>
      <c r="N80" s="354" t="s">
        <v>26</v>
      </c>
      <c r="O80" s="265"/>
      <c r="P80" s="271">
        <f t="shared" si="1"/>
        <v>0</v>
      </c>
    </row>
    <row r="81" spans="1:16" ht="15.75">
      <c r="A81" s="347"/>
      <c r="B81" s="18" t="s">
        <v>23</v>
      </c>
      <c r="C81" s="18"/>
      <c r="D81" s="18"/>
      <c r="E81" s="73">
        <v>1300</v>
      </c>
      <c r="F81" s="212">
        <v>560</v>
      </c>
      <c r="G81" s="212">
        <v>1900</v>
      </c>
      <c r="H81" s="73"/>
      <c r="I81" s="349"/>
      <c r="J81" s="349"/>
      <c r="K81" s="73">
        <v>60</v>
      </c>
      <c r="L81" s="81">
        <v>2</v>
      </c>
      <c r="M81" s="345"/>
      <c r="N81" s="355"/>
      <c r="O81" s="267"/>
      <c r="P81" s="271">
        <f t="shared" si="1"/>
        <v>0</v>
      </c>
    </row>
    <row r="82" spans="1:16" ht="16.5" thickBot="1">
      <c r="A82" s="329"/>
      <c r="B82" s="31" t="s">
        <v>22</v>
      </c>
      <c r="C82" s="31"/>
      <c r="D82" s="31"/>
      <c r="E82" s="74">
        <v>600</v>
      </c>
      <c r="F82" s="213">
        <v>380</v>
      </c>
      <c r="G82" s="213">
        <v>1900</v>
      </c>
      <c r="H82" s="74"/>
      <c r="I82" s="350"/>
      <c r="J82" s="350"/>
      <c r="K82" s="74">
        <v>41</v>
      </c>
      <c r="L82" s="82">
        <v>1</v>
      </c>
      <c r="M82" s="346"/>
      <c r="N82" s="356"/>
      <c r="O82" s="269"/>
      <c r="P82" s="271">
        <f t="shared" si="1"/>
        <v>0</v>
      </c>
    </row>
    <row r="83" spans="1:16" ht="15.75">
      <c r="A83" s="328" t="s">
        <v>89</v>
      </c>
      <c r="B83" s="58" t="s">
        <v>67</v>
      </c>
      <c r="C83" s="58"/>
      <c r="D83" s="58"/>
      <c r="E83" s="72">
        <v>800</v>
      </c>
      <c r="F83" s="211">
        <v>500</v>
      </c>
      <c r="G83" s="211">
        <v>2050</v>
      </c>
      <c r="H83" s="72"/>
      <c r="I83" s="348" t="s">
        <v>24</v>
      </c>
      <c r="J83" s="348" t="s">
        <v>29</v>
      </c>
      <c r="K83" s="47">
        <v>50.5</v>
      </c>
      <c r="L83" s="198">
        <v>2</v>
      </c>
      <c r="M83" s="99"/>
      <c r="N83" s="99"/>
      <c r="O83" s="265"/>
      <c r="P83" s="271">
        <f t="shared" si="1"/>
        <v>0</v>
      </c>
    </row>
    <row r="84" spans="1:16" ht="15.75">
      <c r="A84" s="347"/>
      <c r="B84" s="57" t="s">
        <v>21</v>
      </c>
      <c r="C84" s="57"/>
      <c r="D84" s="57"/>
      <c r="E84" s="73">
        <v>400</v>
      </c>
      <c r="F84" s="212">
        <v>400</v>
      </c>
      <c r="G84" s="212">
        <v>1800</v>
      </c>
      <c r="H84" s="73"/>
      <c r="I84" s="349"/>
      <c r="J84" s="349"/>
      <c r="K84" s="25">
        <v>30.5</v>
      </c>
      <c r="L84" s="196">
        <v>2</v>
      </c>
      <c r="M84" s="99"/>
      <c r="N84" s="99"/>
      <c r="O84" s="267"/>
      <c r="P84" s="271">
        <f t="shared" si="1"/>
        <v>0</v>
      </c>
    </row>
    <row r="85" spans="1:16" ht="15.75">
      <c r="A85" s="347"/>
      <c r="B85" s="57" t="s">
        <v>86</v>
      </c>
      <c r="C85" s="57"/>
      <c r="D85" s="57"/>
      <c r="E85" s="73">
        <v>700</v>
      </c>
      <c r="F85" s="212">
        <v>400</v>
      </c>
      <c r="G85" s="212">
        <v>2050</v>
      </c>
      <c r="H85" s="73"/>
      <c r="I85" s="349"/>
      <c r="J85" s="349"/>
      <c r="K85" s="25">
        <v>41</v>
      </c>
      <c r="L85" s="196">
        <v>2</v>
      </c>
      <c r="M85" s="99"/>
      <c r="N85" s="99"/>
      <c r="O85" s="267"/>
      <c r="P85" s="271">
        <f t="shared" si="1"/>
        <v>0</v>
      </c>
    </row>
    <row r="86" spans="1:16" ht="15.75">
      <c r="A86" s="347"/>
      <c r="B86" s="57" t="s">
        <v>87</v>
      </c>
      <c r="C86" s="57"/>
      <c r="D86" s="57"/>
      <c r="E86" s="73">
        <v>1200</v>
      </c>
      <c r="F86" s="212">
        <v>500</v>
      </c>
      <c r="G86" s="212">
        <v>1800</v>
      </c>
      <c r="H86" s="73"/>
      <c r="I86" s="349"/>
      <c r="J86" s="349"/>
      <c r="K86" s="25">
        <v>53</v>
      </c>
      <c r="L86" s="196">
        <v>2</v>
      </c>
      <c r="M86" s="99"/>
      <c r="N86" s="99"/>
      <c r="O86" s="267"/>
      <c r="P86" s="271">
        <f t="shared" si="1"/>
        <v>0</v>
      </c>
    </row>
    <row r="87" spans="1:16" ht="16.5" thickBot="1">
      <c r="A87" s="329"/>
      <c r="B87" s="17" t="s">
        <v>88</v>
      </c>
      <c r="C87" s="17"/>
      <c r="D87" s="17"/>
      <c r="E87" s="74">
        <v>3100</v>
      </c>
      <c r="F87" s="213">
        <v>500</v>
      </c>
      <c r="G87" s="213">
        <v>2050</v>
      </c>
      <c r="H87" s="74"/>
      <c r="I87" s="350"/>
      <c r="J87" s="350"/>
      <c r="K87" s="32">
        <f>SUM(K83:K86)</f>
        <v>175</v>
      </c>
      <c r="L87" s="197">
        <f>SUM(L83:L86)</f>
        <v>8</v>
      </c>
      <c r="M87" s="99"/>
      <c r="N87" s="99"/>
      <c r="O87" s="269"/>
      <c r="P87" s="271">
        <f t="shared" si="1"/>
        <v>0</v>
      </c>
    </row>
    <row r="88" spans="1:16" ht="18" customHeight="1">
      <c r="A88" s="328" t="s">
        <v>95</v>
      </c>
      <c r="B88" s="58" t="s">
        <v>103</v>
      </c>
      <c r="C88" s="58"/>
      <c r="D88" s="58"/>
      <c r="E88" s="139">
        <v>2035</v>
      </c>
      <c r="F88" s="211">
        <v>900</v>
      </c>
      <c r="G88" s="211">
        <v>900</v>
      </c>
      <c r="H88" s="139"/>
      <c r="I88" s="348" t="s">
        <v>24</v>
      </c>
      <c r="J88" s="348" t="s">
        <v>24</v>
      </c>
      <c r="K88" s="139">
        <v>79</v>
      </c>
      <c r="L88" s="144">
        <v>2</v>
      </c>
      <c r="M88" s="344" t="s">
        <v>93</v>
      </c>
      <c r="N88" s="354" t="s">
        <v>94</v>
      </c>
      <c r="O88" s="265"/>
      <c r="P88" s="271">
        <f t="shared" si="1"/>
        <v>0</v>
      </c>
    </row>
    <row r="89" spans="1:16" ht="15.75" customHeight="1">
      <c r="A89" s="347"/>
      <c r="B89" s="57" t="s">
        <v>90</v>
      </c>
      <c r="C89" s="57"/>
      <c r="D89" s="57"/>
      <c r="E89" s="140">
        <v>950</v>
      </c>
      <c r="F89" s="212">
        <v>400</v>
      </c>
      <c r="G89" s="212">
        <v>1850</v>
      </c>
      <c r="H89" s="140"/>
      <c r="I89" s="349"/>
      <c r="J89" s="349"/>
      <c r="K89" s="140">
        <v>60</v>
      </c>
      <c r="L89" s="145">
        <v>1</v>
      </c>
      <c r="M89" s="345"/>
      <c r="N89" s="355"/>
      <c r="O89" s="267"/>
      <c r="P89" s="271">
        <f t="shared" si="1"/>
        <v>0</v>
      </c>
    </row>
    <row r="90" spans="1:16" ht="15.75">
      <c r="A90" s="347"/>
      <c r="B90" s="57" t="s">
        <v>21</v>
      </c>
      <c r="C90" s="57"/>
      <c r="D90" s="57"/>
      <c r="E90" s="140">
        <v>450</v>
      </c>
      <c r="F90" s="212">
        <v>400</v>
      </c>
      <c r="G90" s="212">
        <v>1850</v>
      </c>
      <c r="H90" s="140"/>
      <c r="I90" s="349"/>
      <c r="J90" s="349"/>
      <c r="K90" s="140">
        <v>44</v>
      </c>
      <c r="L90" s="145">
        <v>1</v>
      </c>
      <c r="M90" s="345"/>
      <c r="N90" s="355"/>
      <c r="O90" s="267"/>
      <c r="P90" s="271">
        <f t="shared" si="1"/>
        <v>0</v>
      </c>
    </row>
    <row r="91" spans="1:16" ht="15.75">
      <c r="A91" s="347"/>
      <c r="B91" s="57" t="s">
        <v>23</v>
      </c>
      <c r="C91" s="57"/>
      <c r="D91" s="57"/>
      <c r="E91" s="140">
        <v>1580</v>
      </c>
      <c r="F91" s="212">
        <v>560</v>
      </c>
      <c r="G91" s="212">
        <v>1300</v>
      </c>
      <c r="H91" s="140"/>
      <c r="I91" s="349"/>
      <c r="J91" s="349"/>
      <c r="K91" s="140">
        <v>60</v>
      </c>
      <c r="L91" s="145">
        <v>1</v>
      </c>
      <c r="M91" s="345"/>
      <c r="N91" s="355"/>
      <c r="O91" s="267"/>
      <c r="P91" s="271">
        <f t="shared" si="1"/>
        <v>0</v>
      </c>
    </row>
    <row r="92" spans="1:16" ht="15.75">
      <c r="A92" s="347"/>
      <c r="B92" s="57" t="s">
        <v>91</v>
      </c>
      <c r="C92" s="57"/>
      <c r="D92" s="57"/>
      <c r="E92" s="140">
        <v>450</v>
      </c>
      <c r="F92" s="212">
        <v>400</v>
      </c>
      <c r="G92" s="212">
        <v>1050</v>
      </c>
      <c r="H92" s="140"/>
      <c r="I92" s="349"/>
      <c r="J92" s="349"/>
      <c r="K92" s="140">
        <v>29</v>
      </c>
      <c r="L92" s="145">
        <v>1</v>
      </c>
      <c r="M92" s="345"/>
      <c r="N92" s="355"/>
      <c r="O92" s="267"/>
      <c r="P92" s="271">
        <f t="shared" si="1"/>
        <v>0</v>
      </c>
    </row>
    <row r="93" spans="1:16" ht="15.75">
      <c r="A93" s="347"/>
      <c r="B93" s="57" t="s">
        <v>92</v>
      </c>
      <c r="C93" s="57"/>
      <c r="D93" s="57"/>
      <c r="E93" s="140">
        <v>2032</v>
      </c>
      <c r="F93" s="212">
        <v>250</v>
      </c>
      <c r="G93" s="212">
        <v>500</v>
      </c>
      <c r="H93" s="140"/>
      <c r="I93" s="349"/>
      <c r="J93" s="349"/>
      <c r="K93" s="140">
        <v>19</v>
      </c>
      <c r="L93" s="145">
        <v>1</v>
      </c>
      <c r="M93" s="345"/>
      <c r="N93" s="355"/>
      <c r="O93" s="267"/>
      <c r="P93" s="271">
        <f t="shared" si="1"/>
        <v>0</v>
      </c>
    </row>
    <row r="94" spans="1:16" ht="15.75">
      <c r="A94" s="347"/>
      <c r="B94" s="57" t="s">
        <v>67</v>
      </c>
      <c r="C94" s="57"/>
      <c r="D94" s="57"/>
      <c r="E94" s="140">
        <v>900</v>
      </c>
      <c r="F94" s="212">
        <v>480</v>
      </c>
      <c r="G94" s="212">
        <v>1850</v>
      </c>
      <c r="H94" s="140"/>
      <c r="I94" s="349"/>
      <c r="J94" s="349"/>
      <c r="K94" s="140">
        <v>74</v>
      </c>
      <c r="L94" s="145">
        <v>1</v>
      </c>
      <c r="M94" s="345"/>
      <c r="N94" s="355"/>
      <c r="O94" s="267"/>
      <c r="P94" s="271">
        <f t="shared" si="1"/>
        <v>0</v>
      </c>
    </row>
    <row r="95" spans="1:16" ht="16.5" thickBot="1">
      <c r="A95" s="329"/>
      <c r="B95" s="17" t="s">
        <v>88</v>
      </c>
      <c r="C95" s="17"/>
      <c r="D95" s="17"/>
      <c r="E95" s="141">
        <v>4335</v>
      </c>
      <c r="F95" s="213">
        <v>560</v>
      </c>
      <c r="G95" s="213">
        <v>1850</v>
      </c>
      <c r="H95" s="141"/>
      <c r="I95" s="350"/>
      <c r="J95" s="350"/>
      <c r="K95" s="141">
        <f>SUM(K88:K94)</f>
        <v>365</v>
      </c>
      <c r="L95" s="146">
        <f>SUM(L88:L94)</f>
        <v>8</v>
      </c>
      <c r="M95" s="346"/>
      <c r="N95" s="356"/>
      <c r="O95" s="269"/>
      <c r="P95" s="271">
        <f t="shared" si="1"/>
        <v>0</v>
      </c>
    </row>
    <row r="96" spans="1:16" ht="16.5" thickBot="1">
      <c r="A96" s="337" t="s">
        <v>408</v>
      </c>
      <c r="B96" s="58" t="s">
        <v>136</v>
      </c>
      <c r="C96" s="58"/>
      <c r="D96" s="58"/>
      <c r="E96" s="139">
        <v>800</v>
      </c>
      <c r="F96" s="211">
        <v>520</v>
      </c>
      <c r="G96" s="211">
        <v>820</v>
      </c>
      <c r="H96" s="139"/>
      <c r="I96" s="339" t="s">
        <v>368</v>
      </c>
      <c r="J96" s="339" t="s">
        <v>368</v>
      </c>
      <c r="K96" s="47">
        <v>42</v>
      </c>
      <c r="L96" s="198">
        <v>1</v>
      </c>
      <c r="M96" s="54"/>
      <c r="N96" s="90"/>
      <c r="O96" s="265"/>
      <c r="P96" s="271">
        <f t="shared" si="1"/>
        <v>0</v>
      </c>
    </row>
    <row r="97" spans="1:16" ht="16.5" thickBot="1">
      <c r="A97" s="367"/>
      <c r="B97" s="57" t="s">
        <v>103</v>
      </c>
      <c r="C97" s="57"/>
      <c r="D97" s="57"/>
      <c r="E97" s="140">
        <v>2035</v>
      </c>
      <c r="F97" s="212">
        <v>835</v>
      </c>
      <c r="G97" s="212">
        <v>800</v>
      </c>
      <c r="H97" s="140" t="s">
        <v>112</v>
      </c>
      <c r="I97" s="368"/>
      <c r="J97" s="368"/>
      <c r="K97" s="25">
        <f>41.5+38</f>
        <v>79.5</v>
      </c>
      <c r="L97" s="196">
        <v>2</v>
      </c>
      <c r="M97" s="54"/>
      <c r="N97" s="90"/>
      <c r="O97" s="267"/>
      <c r="P97" s="271">
        <f t="shared" si="1"/>
        <v>0</v>
      </c>
    </row>
    <row r="98" spans="1:16" ht="16.5" thickBot="1">
      <c r="A98" s="367"/>
      <c r="B98" s="57" t="s">
        <v>402</v>
      </c>
      <c r="C98" s="57"/>
      <c r="D98" s="57"/>
      <c r="E98" s="140">
        <v>450</v>
      </c>
      <c r="F98" s="212">
        <v>520</v>
      </c>
      <c r="G98" s="212">
        <v>2200</v>
      </c>
      <c r="H98" s="140"/>
      <c r="I98" s="368"/>
      <c r="J98" s="368"/>
      <c r="K98" s="25">
        <v>61.5</v>
      </c>
      <c r="L98" s="196">
        <v>1</v>
      </c>
      <c r="M98" s="54"/>
      <c r="N98" s="90"/>
      <c r="O98" s="267"/>
      <c r="P98" s="271">
        <f t="shared" si="1"/>
        <v>0</v>
      </c>
    </row>
    <row r="99" spans="1:16" ht="16.5" thickBot="1">
      <c r="A99" s="367"/>
      <c r="B99" s="57" t="s">
        <v>67</v>
      </c>
      <c r="C99" s="57"/>
      <c r="D99" s="57"/>
      <c r="E99" s="140">
        <v>450</v>
      </c>
      <c r="F99" s="212">
        <v>520</v>
      </c>
      <c r="G99" s="212">
        <v>2200</v>
      </c>
      <c r="H99" s="140"/>
      <c r="I99" s="368"/>
      <c r="J99" s="368"/>
      <c r="K99" s="25">
        <v>50</v>
      </c>
      <c r="L99" s="196">
        <v>1</v>
      </c>
      <c r="M99" s="54"/>
      <c r="N99" s="90"/>
      <c r="O99" s="267"/>
      <c r="P99" s="271">
        <f t="shared" si="1"/>
        <v>0</v>
      </c>
    </row>
    <row r="100" spans="1:16" ht="16.5" thickBot="1">
      <c r="A100" s="367"/>
      <c r="B100" s="6" t="s">
        <v>403</v>
      </c>
      <c r="C100" s="6"/>
      <c r="D100" s="6"/>
      <c r="E100" s="143">
        <v>1230</v>
      </c>
      <c r="F100" s="214">
        <v>370</v>
      </c>
      <c r="G100" s="214">
        <v>1465</v>
      </c>
      <c r="H100" s="143"/>
      <c r="I100" s="368"/>
      <c r="J100" s="368"/>
      <c r="K100" s="114">
        <v>45</v>
      </c>
      <c r="L100" s="130">
        <v>1</v>
      </c>
      <c r="M100" s="54"/>
      <c r="N100" s="90"/>
      <c r="O100" s="267"/>
      <c r="P100" s="271">
        <f t="shared" si="1"/>
        <v>0</v>
      </c>
    </row>
    <row r="101" spans="1:16" ht="16.5" thickBot="1">
      <c r="A101" s="367"/>
      <c r="B101" s="6" t="s">
        <v>108</v>
      </c>
      <c r="C101" s="6"/>
      <c r="D101" s="6"/>
      <c r="E101" s="143">
        <v>1230</v>
      </c>
      <c r="F101" s="214">
        <v>800</v>
      </c>
      <c r="G101" s="214">
        <v>740</v>
      </c>
      <c r="H101" s="143"/>
      <c r="I101" s="368"/>
      <c r="J101" s="368"/>
      <c r="K101" s="114">
        <v>24</v>
      </c>
      <c r="L101" s="130">
        <v>1</v>
      </c>
      <c r="M101" s="54"/>
      <c r="N101" s="90"/>
      <c r="O101" s="267"/>
      <c r="P101" s="271">
        <f t="shared" si="1"/>
        <v>0</v>
      </c>
    </row>
    <row r="102" spans="1:16" ht="16.5" thickBot="1">
      <c r="A102" s="338"/>
      <c r="B102" s="17" t="s">
        <v>154</v>
      </c>
      <c r="C102" s="17"/>
      <c r="D102" s="17"/>
      <c r="E102" s="141">
        <v>2040</v>
      </c>
      <c r="F102" s="213">
        <v>370</v>
      </c>
      <c r="G102" s="213">
        <v>870</v>
      </c>
      <c r="H102" s="141"/>
      <c r="I102" s="340"/>
      <c r="J102" s="340"/>
      <c r="K102" s="32">
        <v>57</v>
      </c>
      <c r="L102" s="197">
        <v>1</v>
      </c>
      <c r="M102" s="54"/>
      <c r="N102" s="90"/>
      <c r="O102" s="269"/>
      <c r="P102" s="271">
        <f t="shared" si="1"/>
        <v>0</v>
      </c>
    </row>
    <row r="103" spans="1:16" ht="16.5" customHeight="1" thickBot="1">
      <c r="A103" s="337" t="s">
        <v>447</v>
      </c>
      <c r="B103" s="58" t="s">
        <v>103</v>
      </c>
      <c r="C103" s="58"/>
      <c r="D103" s="58"/>
      <c r="E103" s="310">
        <v>2035</v>
      </c>
      <c r="F103" s="310">
        <v>900</v>
      </c>
      <c r="G103" s="310">
        <v>700</v>
      </c>
      <c r="H103" s="310" t="s">
        <v>112</v>
      </c>
      <c r="I103" s="339" t="s">
        <v>368</v>
      </c>
      <c r="J103" s="339"/>
      <c r="K103" s="37"/>
      <c r="L103" s="225"/>
      <c r="M103" s="54"/>
      <c r="N103" s="90"/>
      <c r="O103" s="273"/>
      <c r="P103" s="271"/>
    </row>
    <row r="104" spans="1:16" ht="16.5" thickBot="1">
      <c r="A104" s="367"/>
      <c r="B104" s="57" t="s">
        <v>67</v>
      </c>
      <c r="C104" s="57"/>
      <c r="D104" s="57"/>
      <c r="E104" s="311">
        <v>800</v>
      </c>
      <c r="F104" s="311">
        <v>500</v>
      </c>
      <c r="G104" s="311">
        <v>2050</v>
      </c>
      <c r="H104" s="311"/>
      <c r="I104" s="368"/>
      <c r="J104" s="368"/>
      <c r="K104" s="20"/>
      <c r="L104" s="226"/>
      <c r="M104" s="54"/>
      <c r="N104" s="90"/>
      <c r="O104" s="273"/>
      <c r="P104" s="271"/>
    </row>
    <row r="105" spans="1:16" ht="16.5" thickBot="1">
      <c r="A105" s="367"/>
      <c r="B105" s="57" t="s">
        <v>106</v>
      </c>
      <c r="C105" s="57"/>
      <c r="D105" s="57"/>
      <c r="E105" s="311">
        <v>815</v>
      </c>
      <c r="F105" s="311">
        <v>715</v>
      </c>
      <c r="G105" s="311">
        <v>2050</v>
      </c>
      <c r="H105" s="311"/>
      <c r="I105" s="368"/>
      <c r="J105" s="368"/>
      <c r="K105" s="20"/>
      <c r="L105" s="226"/>
      <c r="M105" s="54"/>
      <c r="N105" s="90"/>
      <c r="O105" s="273"/>
      <c r="P105" s="271"/>
    </row>
    <row r="106" spans="1:16" ht="16.5" thickBot="1">
      <c r="A106" s="367"/>
      <c r="B106" s="57" t="s">
        <v>21</v>
      </c>
      <c r="C106" s="57"/>
      <c r="D106" s="57"/>
      <c r="E106" s="311">
        <v>400</v>
      </c>
      <c r="F106" s="311">
        <v>400</v>
      </c>
      <c r="G106" s="311">
        <v>1790</v>
      </c>
      <c r="H106" s="311"/>
      <c r="I106" s="368"/>
      <c r="J106" s="368"/>
      <c r="K106" s="20"/>
      <c r="L106" s="226"/>
      <c r="M106" s="54"/>
      <c r="N106" s="90"/>
      <c r="O106" s="273"/>
      <c r="P106" s="271"/>
    </row>
    <row r="107" spans="1:16" ht="16.5" thickBot="1">
      <c r="A107" s="367"/>
      <c r="B107" s="57" t="s">
        <v>86</v>
      </c>
      <c r="C107" s="57"/>
      <c r="D107" s="57"/>
      <c r="E107" s="311">
        <v>700</v>
      </c>
      <c r="F107" s="311">
        <v>400</v>
      </c>
      <c r="G107" s="311">
        <v>2050</v>
      </c>
      <c r="H107" s="311"/>
      <c r="I107" s="368"/>
      <c r="J107" s="368"/>
      <c r="K107" s="20"/>
      <c r="L107" s="226"/>
      <c r="M107" s="54"/>
      <c r="N107" s="90"/>
      <c r="O107" s="273"/>
      <c r="P107" s="271"/>
    </row>
    <row r="108" spans="1:16" ht="16.5" thickBot="1">
      <c r="A108" s="367"/>
      <c r="B108" s="57" t="s">
        <v>214</v>
      </c>
      <c r="C108" s="57"/>
      <c r="D108" s="57"/>
      <c r="E108" s="311">
        <v>1200</v>
      </c>
      <c r="F108" s="311">
        <v>500</v>
      </c>
      <c r="G108" s="311">
        <v>1790</v>
      </c>
      <c r="H108" s="311"/>
      <c r="I108" s="368"/>
      <c r="J108" s="368"/>
      <c r="K108" s="20"/>
      <c r="L108" s="226"/>
      <c r="M108" s="54"/>
      <c r="N108" s="90"/>
      <c r="O108" s="273"/>
      <c r="P108" s="271"/>
    </row>
    <row r="109" spans="1:16" ht="16.5" thickBot="1">
      <c r="A109" s="338"/>
      <c r="B109" s="312" t="s">
        <v>136</v>
      </c>
      <c r="C109" s="312"/>
      <c r="D109" s="312"/>
      <c r="E109" s="313">
        <v>600</v>
      </c>
      <c r="F109" s="313">
        <v>420</v>
      </c>
      <c r="G109" s="313">
        <v>755</v>
      </c>
      <c r="H109" s="313"/>
      <c r="I109" s="340"/>
      <c r="J109" s="340"/>
      <c r="K109" s="317"/>
      <c r="L109" s="318"/>
      <c r="M109" s="54"/>
      <c r="N109" s="90"/>
      <c r="O109" s="273"/>
      <c r="P109" s="271"/>
    </row>
    <row r="110" spans="1:16" ht="28.5" customHeight="1" thickBot="1">
      <c r="A110" s="14" t="s">
        <v>357</v>
      </c>
      <c r="B110" s="14" t="s">
        <v>172</v>
      </c>
      <c r="C110" s="14"/>
      <c r="D110" s="14"/>
      <c r="E110" s="142">
        <v>2240</v>
      </c>
      <c r="F110" s="218" t="s">
        <v>359</v>
      </c>
      <c r="G110" s="218">
        <v>1200</v>
      </c>
      <c r="H110" s="142" t="s">
        <v>329</v>
      </c>
      <c r="I110" s="142" t="s">
        <v>24</v>
      </c>
      <c r="J110" s="142" t="s">
        <v>24</v>
      </c>
      <c r="K110" s="150">
        <f>57.5+79+15</f>
        <v>151.5</v>
      </c>
      <c r="L110" s="21">
        <v>3</v>
      </c>
      <c r="M110" s="54"/>
      <c r="N110" s="90"/>
      <c r="O110" s="271"/>
      <c r="P110" s="271">
        <f t="shared" si="1"/>
        <v>0</v>
      </c>
    </row>
    <row r="111" spans="1:16" ht="16.5" thickBot="1">
      <c r="A111" s="242" t="s">
        <v>358</v>
      </c>
      <c r="B111" s="17" t="s">
        <v>302</v>
      </c>
      <c r="C111" s="17"/>
      <c r="D111" s="17"/>
      <c r="E111" s="88">
        <v>2032</v>
      </c>
      <c r="F111" s="213">
        <v>832</v>
      </c>
      <c r="G111" s="213">
        <v>880</v>
      </c>
      <c r="H111" s="88" t="s">
        <v>112</v>
      </c>
      <c r="I111" s="88" t="s">
        <v>24</v>
      </c>
      <c r="J111" s="88" t="s">
        <v>24</v>
      </c>
      <c r="K111" s="88">
        <v>106</v>
      </c>
      <c r="L111" s="89">
        <v>2</v>
      </c>
      <c r="M111" s="54"/>
      <c r="N111" s="90"/>
      <c r="O111" s="272"/>
      <c r="P111" s="271">
        <f t="shared" si="1"/>
        <v>0</v>
      </c>
    </row>
    <row r="112" spans="1:16" ht="32.25" thickBot="1">
      <c r="A112" s="251" t="s">
        <v>171</v>
      </c>
      <c r="B112" s="35" t="s">
        <v>115</v>
      </c>
      <c r="C112" s="35"/>
      <c r="D112" s="35"/>
      <c r="E112" s="36">
        <v>2400</v>
      </c>
      <c r="F112" s="36">
        <v>500</v>
      </c>
      <c r="G112" s="36">
        <v>1900</v>
      </c>
      <c r="H112" s="36"/>
      <c r="I112" s="36" t="s">
        <v>24</v>
      </c>
      <c r="J112" s="36" t="s">
        <v>68</v>
      </c>
      <c r="K112" s="36">
        <v>178</v>
      </c>
      <c r="L112" s="3">
        <v>5</v>
      </c>
      <c r="M112" s="54"/>
      <c r="N112" s="90"/>
      <c r="O112" s="274"/>
      <c r="P112" s="271">
        <f t="shared" si="1"/>
        <v>0</v>
      </c>
    </row>
    <row r="113" spans="1:16" ht="34.5" customHeight="1" thickBot="1">
      <c r="A113" s="242" t="s">
        <v>354</v>
      </c>
      <c r="B113" s="41" t="s">
        <v>172</v>
      </c>
      <c r="C113" s="41"/>
      <c r="D113" s="41"/>
      <c r="E113" s="87">
        <v>2400</v>
      </c>
      <c r="F113" s="216">
        <v>500</v>
      </c>
      <c r="G113" s="216">
        <v>1900</v>
      </c>
      <c r="H113" s="87"/>
      <c r="I113" s="87" t="s">
        <v>24</v>
      </c>
      <c r="J113" s="87" t="s">
        <v>29</v>
      </c>
      <c r="K113" s="87">
        <v>179</v>
      </c>
      <c r="L113" s="34">
        <v>5</v>
      </c>
      <c r="M113" s="52" t="s">
        <v>173</v>
      </c>
      <c r="N113" s="155" t="s">
        <v>174</v>
      </c>
      <c r="O113" s="273"/>
      <c r="P113" s="271">
        <f t="shared" si="1"/>
        <v>0</v>
      </c>
    </row>
    <row r="114" spans="1:16" ht="15" customHeight="1">
      <c r="A114" s="364" t="s">
        <v>65</v>
      </c>
      <c r="B114" s="58" t="s">
        <v>278</v>
      </c>
      <c r="C114" s="58"/>
      <c r="D114" s="58"/>
      <c r="E114" s="72">
        <v>2032</v>
      </c>
      <c r="F114" s="211">
        <v>900</v>
      </c>
      <c r="G114" s="211">
        <v>800</v>
      </c>
      <c r="H114" s="72" t="s">
        <v>112</v>
      </c>
      <c r="I114" s="72"/>
      <c r="J114" s="72"/>
      <c r="K114" s="147"/>
      <c r="L114" s="147"/>
      <c r="M114" s="72"/>
      <c r="N114" s="156"/>
      <c r="O114" s="265"/>
      <c r="P114" s="271">
        <f t="shared" si="1"/>
        <v>0</v>
      </c>
    </row>
    <row r="115" spans="1:16" ht="20.25" customHeight="1">
      <c r="A115" s="365"/>
      <c r="B115" s="16" t="s">
        <v>67</v>
      </c>
      <c r="C115" s="16"/>
      <c r="D115" s="16"/>
      <c r="E115" s="15">
        <v>600</v>
      </c>
      <c r="F115" s="15">
        <v>520</v>
      </c>
      <c r="G115" s="15">
        <v>1900</v>
      </c>
      <c r="H115" s="83"/>
      <c r="I115" s="357" t="s">
        <v>24</v>
      </c>
      <c r="J115" s="357" t="s">
        <v>68</v>
      </c>
      <c r="K115" s="368">
        <f>69+39+32.5+23+3</f>
        <v>166.5</v>
      </c>
      <c r="L115" s="368">
        <v>5</v>
      </c>
      <c r="M115" s="357" t="s">
        <v>69</v>
      </c>
      <c r="N115" s="359" t="s">
        <v>70</v>
      </c>
      <c r="O115" s="267"/>
      <c r="P115" s="271">
        <f t="shared" si="1"/>
        <v>0</v>
      </c>
    </row>
    <row r="116" spans="1:16" ht="21.75" customHeight="1">
      <c r="A116" s="365"/>
      <c r="B116" s="16" t="s">
        <v>21</v>
      </c>
      <c r="C116" s="16"/>
      <c r="D116" s="16"/>
      <c r="E116" s="15">
        <v>300</v>
      </c>
      <c r="F116" s="15">
        <v>420</v>
      </c>
      <c r="G116" s="15">
        <v>1900</v>
      </c>
      <c r="H116" s="83"/>
      <c r="I116" s="357"/>
      <c r="J116" s="357"/>
      <c r="K116" s="368"/>
      <c r="L116" s="368"/>
      <c r="M116" s="357"/>
      <c r="N116" s="359"/>
      <c r="O116" s="267"/>
      <c r="P116" s="271">
        <f t="shared" si="1"/>
        <v>0</v>
      </c>
    </row>
    <row r="117" spans="1:16" ht="18" customHeight="1" thickBot="1">
      <c r="A117" s="366"/>
      <c r="B117" s="44" t="s">
        <v>66</v>
      </c>
      <c r="C117" s="44"/>
      <c r="D117" s="44"/>
      <c r="E117" s="45">
        <v>1100</v>
      </c>
      <c r="F117" s="45">
        <v>500</v>
      </c>
      <c r="G117" s="45">
        <v>1900</v>
      </c>
      <c r="H117" s="84"/>
      <c r="I117" s="358"/>
      <c r="J117" s="358"/>
      <c r="K117" s="340"/>
      <c r="L117" s="340"/>
      <c r="M117" s="358"/>
      <c r="N117" s="360"/>
      <c r="O117" s="269"/>
      <c r="P117" s="271">
        <f t="shared" si="1"/>
        <v>0</v>
      </c>
    </row>
    <row r="118" spans="1:16" ht="33" customHeight="1" thickBot="1">
      <c r="A118" s="251" t="s">
        <v>175</v>
      </c>
      <c r="B118" s="35" t="s">
        <v>172</v>
      </c>
      <c r="C118" s="35" t="s">
        <v>305</v>
      </c>
      <c r="D118" s="35" t="s">
        <v>311</v>
      </c>
      <c r="E118" s="36">
        <v>3235</v>
      </c>
      <c r="F118" s="36" t="s">
        <v>337</v>
      </c>
      <c r="G118" s="36">
        <v>2100</v>
      </c>
      <c r="H118" s="36" t="s">
        <v>112</v>
      </c>
      <c r="I118" s="46"/>
      <c r="J118" s="36" t="s">
        <v>24</v>
      </c>
      <c r="K118" s="109">
        <v>291</v>
      </c>
      <c r="L118" s="206">
        <v>7</v>
      </c>
      <c r="M118" s="205"/>
      <c r="N118" s="90"/>
      <c r="O118" s="273"/>
      <c r="P118" s="271">
        <f t="shared" si="1"/>
        <v>0</v>
      </c>
    </row>
    <row r="119" spans="1:16" ht="38.25" customHeight="1" thickBot="1">
      <c r="A119" s="251" t="s">
        <v>176</v>
      </c>
      <c r="B119" s="35" t="s">
        <v>172</v>
      </c>
      <c r="C119" s="58" t="s">
        <v>305</v>
      </c>
      <c r="D119" s="35" t="s">
        <v>311</v>
      </c>
      <c r="E119" s="36">
        <v>3235</v>
      </c>
      <c r="F119" s="36" t="s">
        <v>337</v>
      </c>
      <c r="G119" s="36">
        <v>2100</v>
      </c>
      <c r="H119" s="36" t="s">
        <v>112</v>
      </c>
      <c r="I119" s="46"/>
      <c r="J119" s="36" t="s">
        <v>68</v>
      </c>
      <c r="K119" s="36">
        <v>291</v>
      </c>
      <c r="L119" s="36">
        <v>7</v>
      </c>
      <c r="M119" s="56"/>
      <c r="N119" s="99"/>
      <c r="O119" s="274"/>
      <c r="P119" s="271">
        <f t="shared" si="1"/>
        <v>0</v>
      </c>
    </row>
    <row r="120" spans="1:16" ht="35.25" customHeight="1" thickBot="1">
      <c r="A120" s="251" t="s">
        <v>177</v>
      </c>
      <c r="B120" s="35" t="s">
        <v>172</v>
      </c>
      <c r="C120" s="35" t="s">
        <v>305</v>
      </c>
      <c r="D120" s="35" t="s">
        <v>311</v>
      </c>
      <c r="E120" s="36">
        <v>3235</v>
      </c>
      <c r="F120" s="36" t="s">
        <v>337</v>
      </c>
      <c r="G120" s="36">
        <v>2100</v>
      </c>
      <c r="H120" s="36" t="s">
        <v>112</v>
      </c>
      <c r="I120" s="46"/>
      <c r="J120" s="36" t="s">
        <v>29</v>
      </c>
      <c r="K120" s="36">
        <v>293</v>
      </c>
      <c r="L120" s="3">
        <v>7</v>
      </c>
      <c r="M120" s="261"/>
      <c r="N120" s="99"/>
      <c r="O120" s="273"/>
      <c r="P120" s="271">
        <f t="shared" si="1"/>
        <v>0</v>
      </c>
    </row>
    <row r="121" spans="1:16" ht="15.75">
      <c r="A121" s="328" t="s">
        <v>279</v>
      </c>
      <c r="B121" s="58" t="s">
        <v>297</v>
      </c>
      <c r="C121" s="58"/>
      <c r="D121" s="58"/>
      <c r="E121" s="72">
        <v>900</v>
      </c>
      <c r="F121" s="211">
        <v>420</v>
      </c>
      <c r="G121" s="211">
        <v>800</v>
      </c>
      <c r="H121" s="72"/>
      <c r="I121" s="43"/>
      <c r="J121" s="72"/>
      <c r="K121" s="72">
        <v>34</v>
      </c>
      <c r="L121" s="72">
        <v>3</v>
      </c>
      <c r="M121" s="56"/>
      <c r="N121" s="99"/>
      <c r="O121" s="265"/>
      <c r="P121" s="271">
        <f t="shared" si="1"/>
        <v>0</v>
      </c>
    </row>
    <row r="122" spans="1:16" ht="18" customHeight="1">
      <c r="A122" s="347"/>
      <c r="B122" s="57" t="s">
        <v>298</v>
      </c>
      <c r="C122" s="57"/>
      <c r="D122" s="57"/>
      <c r="E122" s="73">
        <v>2035</v>
      </c>
      <c r="F122" s="212">
        <v>900</v>
      </c>
      <c r="G122" s="212">
        <v>800</v>
      </c>
      <c r="H122" s="73" t="s">
        <v>112</v>
      </c>
      <c r="I122" s="83"/>
      <c r="J122" s="73"/>
      <c r="K122" s="73">
        <v>54</v>
      </c>
      <c r="L122" s="73">
        <v>3</v>
      </c>
      <c r="M122" s="56"/>
      <c r="N122" s="99"/>
      <c r="O122" s="267"/>
      <c r="P122" s="271">
        <f t="shared" si="1"/>
        <v>0</v>
      </c>
    </row>
    <row r="123" spans="1:16" ht="18.75" customHeight="1">
      <c r="A123" s="347"/>
      <c r="B123" s="57" t="s">
        <v>244</v>
      </c>
      <c r="C123" s="57"/>
      <c r="D123" s="57"/>
      <c r="E123" s="73">
        <v>400</v>
      </c>
      <c r="F123" s="212">
        <v>420</v>
      </c>
      <c r="G123" s="212">
        <v>1900</v>
      </c>
      <c r="H123" s="73"/>
      <c r="I123" s="83"/>
      <c r="J123" s="73"/>
      <c r="K123" s="73">
        <v>42</v>
      </c>
      <c r="L123" s="73">
        <v>2</v>
      </c>
      <c r="M123" s="56"/>
      <c r="N123" s="99"/>
      <c r="O123" s="267"/>
      <c r="P123" s="271">
        <f t="shared" si="1"/>
        <v>0</v>
      </c>
    </row>
    <row r="124" spans="1:16" ht="15.75" customHeight="1">
      <c r="A124" s="347"/>
      <c r="B124" s="57" t="s">
        <v>105</v>
      </c>
      <c r="C124" s="57"/>
      <c r="D124" s="57"/>
      <c r="E124" s="73">
        <v>400</v>
      </c>
      <c r="F124" s="212">
        <v>400</v>
      </c>
      <c r="G124" s="212">
        <v>1900</v>
      </c>
      <c r="H124" s="73"/>
      <c r="I124" s="83"/>
      <c r="J124" s="73"/>
      <c r="K124" s="73">
        <v>28</v>
      </c>
      <c r="L124" s="73">
        <v>1</v>
      </c>
      <c r="M124" s="56"/>
      <c r="N124" s="99"/>
      <c r="O124" s="267"/>
      <c r="P124" s="271">
        <f t="shared" si="1"/>
        <v>0</v>
      </c>
    </row>
    <row r="125" spans="1:16" ht="15.75" customHeight="1">
      <c r="A125" s="347"/>
      <c r="B125" s="57" t="s">
        <v>108</v>
      </c>
      <c r="C125" s="57"/>
      <c r="D125" s="57"/>
      <c r="E125" s="73">
        <v>1200</v>
      </c>
      <c r="F125" s="212">
        <v>600</v>
      </c>
      <c r="G125" s="212">
        <v>800</v>
      </c>
      <c r="H125" s="73"/>
      <c r="I125" s="83"/>
      <c r="J125" s="73"/>
      <c r="K125" s="73">
        <v>31</v>
      </c>
      <c r="L125" s="73">
        <v>2</v>
      </c>
      <c r="M125" s="56"/>
      <c r="N125" s="99"/>
      <c r="O125" s="267"/>
      <c r="P125" s="271">
        <f t="shared" si="1"/>
        <v>0</v>
      </c>
    </row>
    <row r="126" spans="1:16" ht="15.75">
      <c r="A126" s="347"/>
      <c r="B126" s="57" t="s">
        <v>280</v>
      </c>
      <c r="C126" s="57"/>
      <c r="D126" s="57"/>
      <c r="E126" s="73">
        <v>600</v>
      </c>
      <c r="F126" s="212">
        <v>420</v>
      </c>
      <c r="G126" s="212">
        <v>1900</v>
      </c>
      <c r="H126" s="73"/>
      <c r="I126" s="83"/>
      <c r="J126" s="73"/>
      <c r="K126" s="73">
        <v>57</v>
      </c>
      <c r="L126" s="73">
        <v>3</v>
      </c>
      <c r="M126" s="56"/>
      <c r="N126" s="99"/>
      <c r="O126" s="267"/>
      <c r="P126" s="271">
        <f t="shared" si="1"/>
        <v>0</v>
      </c>
    </row>
    <row r="127" spans="1:16" ht="16.5" thickBot="1">
      <c r="A127" s="329"/>
      <c r="B127" s="17" t="s">
        <v>106</v>
      </c>
      <c r="C127" s="17"/>
      <c r="D127" s="17"/>
      <c r="E127" s="74">
        <v>840</v>
      </c>
      <c r="F127" s="213">
        <v>840</v>
      </c>
      <c r="G127" s="213">
        <v>1900</v>
      </c>
      <c r="H127" s="74"/>
      <c r="I127" s="84"/>
      <c r="J127" s="74"/>
      <c r="K127" s="74">
        <v>71</v>
      </c>
      <c r="L127" s="74">
        <v>2</v>
      </c>
      <c r="M127" s="56"/>
      <c r="N127" s="99"/>
      <c r="O127" s="269"/>
      <c r="P127" s="271">
        <f t="shared" si="1"/>
        <v>0</v>
      </c>
    </row>
    <row r="128" spans="1:16" ht="14.25" customHeight="1" thickBot="1">
      <c r="A128" s="250" t="s">
        <v>265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271">
        <f t="shared" si="1"/>
        <v>0</v>
      </c>
    </row>
    <row r="129" spans="1:16" ht="19.5" customHeight="1" thickBot="1">
      <c r="A129" s="251" t="s">
        <v>182</v>
      </c>
      <c r="B129" s="35" t="s">
        <v>118</v>
      </c>
      <c r="C129" s="35"/>
      <c r="D129" s="35"/>
      <c r="E129" s="36">
        <v>1600</v>
      </c>
      <c r="F129" s="36">
        <v>420</v>
      </c>
      <c r="G129" s="36">
        <v>2100</v>
      </c>
      <c r="H129" s="36"/>
      <c r="I129" s="36" t="s">
        <v>24</v>
      </c>
      <c r="J129" s="36" t="s">
        <v>24</v>
      </c>
      <c r="K129" s="36">
        <v>100</v>
      </c>
      <c r="L129" s="36">
        <v>3</v>
      </c>
      <c r="M129" s="36" t="s">
        <v>183</v>
      </c>
      <c r="N129" s="155" t="s">
        <v>183</v>
      </c>
      <c r="O129" s="274"/>
      <c r="P129" s="271">
        <f t="shared" si="1"/>
        <v>0</v>
      </c>
    </row>
    <row r="130" spans="1:16" ht="16.5" thickBot="1">
      <c r="A130" s="246" t="s">
        <v>315</v>
      </c>
      <c r="B130" s="57" t="s">
        <v>106</v>
      </c>
      <c r="C130" s="57"/>
      <c r="D130" s="57"/>
      <c r="E130" s="73">
        <v>840</v>
      </c>
      <c r="F130" s="212">
        <v>840</v>
      </c>
      <c r="G130" s="212">
        <v>2100</v>
      </c>
      <c r="H130" s="73"/>
      <c r="I130" s="73"/>
      <c r="J130" s="73"/>
      <c r="K130" s="73">
        <v>84</v>
      </c>
      <c r="L130" s="73">
        <v>1</v>
      </c>
      <c r="M130" s="73"/>
      <c r="N130" s="157"/>
      <c r="O130" s="273"/>
      <c r="P130" s="273">
        <f t="shared" si="1"/>
        <v>0</v>
      </c>
    </row>
    <row r="131" spans="1:16" ht="15.75">
      <c r="A131" s="337" t="s">
        <v>340</v>
      </c>
      <c r="B131" s="58" t="s">
        <v>122</v>
      </c>
      <c r="C131" s="348" t="s">
        <v>314</v>
      </c>
      <c r="D131" s="402" t="s">
        <v>423</v>
      </c>
      <c r="E131" s="262">
        <v>1400</v>
      </c>
      <c r="F131" s="262">
        <v>295</v>
      </c>
      <c r="G131" s="262">
        <v>1300</v>
      </c>
      <c r="H131" s="262"/>
      <c r="I131" s="339" t="s">
        <v>24</v>
      </c>
      <c r="J131" s="339" t="s">
        <v>24</v>
      </c>
      <c r="K131" s="339">
        <v>70</v>
      </c>
      <c r="L131" s="339">
        <v>2</v>
      </c>
      <c r="M131" s="53"/>
      <c r="N131" s="99"/>
      <c r="O131" s="276"/>
      <c r="P131" s="277"/>
    </row>
    <row r="132" spans="1:16" ht="16.5" thickBot="1">
      <c r="A132" s="338"/>
      <c r="B132" s="17" t="s">
        <v>211</v>
      </c>
      <c r="C132" s="350"/>
      <c r="D132" s="403"/>
      <c r="E132" s="263">
        <v>1400</v>
      </c>
      <c r="F132" s="263">
        <v>365</v>
      </c>
      <c r="G132" s="263">
        <v>900</v>
      </c>
      <c r="H132" s="263"/>
      <c r="I132" s="340"/>
      <c r="J132" s="340"/>
      <c r="K132" s="340"/>
      <c r="L132" s="340"/>
      <c r="M132" s="263"/>
      <c r="N132" s="263"/>
      <c r="O132" s="278"/>
      <c r="P132" s="279">
        <f>K131*O132</f>
        <v>0</v>
      </c>
    </row>
    <row r="133" spans="1:16" ht="32.25" thickBot="1">
      <c r="A133" s="251" t="s">
        <v>190</v>
      </c>
      <c r="B133" s="35" t="s">
        <v>192</v>
      </c>
      <c r="C133" s="58" t="s">
        <v>305</v>
      </c>
      <c r="D133" s="35" t="s">
        <v>307</v>
      </c>
      <c r="E133" s="36">
        <v>1620</v>
      </c>
      <c r="F133" s="36" t="s">
        <v>360</v>
      </c>
      <c r="G133" s="36">
        <v>2020</v>
      </c>
      <c r="H133" s="36"/>
      <c r="I133" s="36" t="s">
        <v>24</v>
      </c>
      <c r="J133" s="36" t="s">
        <v>68</v>
      </c>
      <c r="K133" s="36">
        <v>106</v>
      </c>
      <c r="L133" s="36">
        <v>4</v>
      </c>
      <c r="M133" s="53"/>
      <c r="N133" s="99"/>
      <c r="O133" s="273"/>
      <c r="P133" s="271">
        <f t="shared" si="1"/>
        <v>0</v>
      </c>
    </row>
    <row r="134" spans="1:16" ht="32.25" thickBot="1">
      <c r="A134" s="251" t="s">
        <v>191</v>
      </c>
      <c r="B134" s="35" t="s">
        <v>192</v>
      </c>
      <c r="C134" s="58" t="s">
        <v>305</v>
      </c>
      <c r="D134" s="35" t="s">
        <v>307</v>
      </c>
      <c r="E134" s="36">
        <v>1620</v>
      </c>
      <c r="F134" s="36" t="s">
        <v>360</v>
      </c>
      <c r="G134" s="36">
        <v>2020</v>
      </c>
      <c r="H134" s="36"/>
      <c r="I134" s="36" t="s">
        <v>24</v>
      </c>
      <c r="J134" s="36" t="s">
        <v>29</v>
      </c>
      <c r="K134" s="36">
        <v>108</v>
      </c>
      <c r="L134" s="36">
        <v>4</v>
      </c>
      <c r="M134" s="53"/>
      <c r="N134" s="99"/>
      <c r="O134" s="274"/>
      <c r="P134" s="271">
        <f t="shared" si="1"/>
        <v>0</v>
      </c>
    </row>
    <row r="135" spans="1:16" ht="15.75">
      <c r="A135" s="328" t="s">
        <v>341</v>
      </c>
      <c r="B135" s="58" t="s">
        <v>122</v>
      </c>
      <c r="C135" s="58"/>
      <c r="D135" s="58"/>
      <c r="E135" s="72">
        <v>700</v>
      </c>
      <c r="F135" s="211">
        <v>270</v>
      </c>
      <c r="G135" s="211">
        <v>1300</v>
      </c>
      <c r="H135" s="72"/>
      <c r="I135" s="348" t="s">
        <v>24</v>
      </c>
      <c r="J135" s="348" t="s">
        <v>24</v>
      </c>
      <c r="K135" s="72">
        <v>16</v>
      </c>
      <c r="L135" s="72">
        <v>1</v>
      </c>
      <c r="M135" s="53"/>
      <c r="N135" s="99"/>
      <c r="O135" s="271"/>
      <c r="P135" s="271">
        <f t="shared" si="1"/>
        <v>0</v>
      </c>
    </row>
    <row r="136" spans="1:16" ht="15.75">
      <c r="A136" s="347"/>
      <c r="B136" s="57" t="s">
        <v>123</v>
      </c>
      <c r="C136" s="57"/>
      <c r="D136" s="57"/>
      <c r="E136" s="73">
        <v>800</v>
      </c>
      <c r="F136" s="212">
        <v>330</v>
      </c>
      <c r="G136" s="212">
        <v>532</v>
      </c>
      <c r="H136" s="73"/>
      <c r="I136" s="349"/>
      <c r="J136" s="349"/>
      <c r="K136" s="73">
        <v>20</v>
      </c>
      <c r="L136" s="73">
        <v>1</v>
      </c>
      <c r="M136" s="53"/>
      <c r="N136" s="99"/>
      <c r="O136" s="267"/>
      <c r="P136" s="271">
        <f t="shared" si="1"/>
        <v>0</v>
      </c>
    </row>
    <row r="137" spans="1:16" ht="15.75">
      <c r="A137" s="347"/>
      <c r="B137" s="57" t="s">
        <v>124</v>
      </c>
      <c r="C137" s="57"/>
      <c r="D137" s="57"/>
      <c r="E137" s="73">
        <v>580</v>
      </c>
      <c r="F137" s="212"/>
      <c r="G137" s="212">
        <v>750</v>
      </c>
      <c r="H137" s="73"/>
      <c r="I137" s="349"/>
      <c r="J137" s="349"/>
      <c r="K137" s="73">
        <v>9</v>
      </c>
      <c r="L137" s="73">
        <v>1</v>
      </c>
      <c r="M137" s="53"/>
      <c r="N137" s="99"/>
      <c r="O137" s="267"/>
      <c r="P137" s="271">
        <f t="shared" si="1"/>
        <v>0</v>
      </c>
    </row>
    <row r="138" spans="1:16" ht="15.75">
      <c r="A138" s="347"/>
      <c r="B138" s="57" t="s">
        <v>125</v>
      </c>
      <c r="C138" s="57"/>
      <c r="D138" s="57"/>
      <c r="E138" s="73">
        <v>600</v>
      </c>
      <c r="F138" s="212">
        <v>320</v>
      </c>
      <c r="G138" s="212">
        <v>1084</v>
      </c>
      <c r="H138" s="73"/>
      <c r="I138" s="349"/>
      <c r="J138" s="349"/>
      <c r="K138" s="73">
        <v>34</v>
      </c>
      <c r="L138" s="73">
        <v>1</v>
      </c>
      <c r="M138" s="53"/>
      <c r="N138" s="99"/>
      <c r="O138" s="267"/>
      <c r="P138" s="271">
        <f t="shared" si="1"/>
        <v>0</v>
      </c>
    </row>
    <row r="139" spans="1:16" ht="16.5" thickBot="1">
      <c r="A139" s="329"/>
      <c r="B139" s="17" t="s">
        <v>67</v>
      </c>
      <c r="C139" s="17"/>
      <c r="D139" s="17"/>
      <c r="E139" s="74">
        <v>600</v>
      </c>
      <c r="F139" s="213">
        <v>420</v>
      </c>
      <c r="G139" s="213">
        <v>2200</v>
      </c>
      <c r="H139" s="74"/>
      <c r="I139" s="350"/>
      <c r="J139" s="350"/>
      <c r="K139" s="74">
        <v>55</v>
      </c>
      <c r="L139" s="74">
        <v>1</v>
      </c>
      <c r="M139" s="90"/>
      <c r="N139" s="160"/>
      <c r="O139" s="272"/>
      <c r="P139" s="271">
        <f t="shared" si="1"/>
        <v>0</v>
      </c>
    </row>
    <row r="140" spans="1:16" ht="15.75">
      <c r="A140" s="328" t="s">
        <v>184</v>
      </c>
      <c r="B140" s="58" t="s">
        <v>185</v>
      </c>
      <c r="C140" s="58"/>
      <c r="D140" s="58"/>
      <c r="E140" s="72">
        <v>500</v>
      </c>
      <c r="F140" s="211">
        <v>500</v>
      </c>
      <c r="G140" s="211">
        <v>2150</v>
      </c>
      <c r="H140" s="72"/>
      <c r="I140" s="348" t="s">
        <v>24</v>
      </c>
      <c r="J140" s="348" t="s">
        <v>24</v>
      </c>
      <c r="K140" s="72">
        <v>43</v>
      </c>
      <c r="L140" s="72">
        <v>1</v>
      </c>
      <c r="M140" s="53"/>
      <c r="N140" s="99"/>
      <c r="O140" s="271"/>
      <c r="P140" s="271">
        <f t="shared" si="1"/>
        <v>0</v>
      </c>
    </row>
    <row r="141" spans="1:16" ht="15.75">
      <c r="A141" s="347"/>
      <c r="B141" s="57" t="s">
        <v>186</v>
      </c>
      <c r="C141" s="57"/>
      <c r="D141" s="57"/>
      <c r="E141" s="73">
        <v>800</v>
      </c>
      <c r="F141" s="212">
        <v>500</v>
      </c>
      <c r="G141" s="212">
        <v>2150</v>
      </c>
      <c r="H141" s="73"/>
      <c r="I141" s="349"/>
      <c r="J141" s="349"/>
      <c r="K141" s="73">
        <v>84</v>
      </c>
      <c r="L141" s="73">
        <v>1</v>
      </c>
      <c r="M141" s="53"/>
      <c r="N141" s="99"/>
      <c r="O141" s="267"/>
      <c r="P141" s="271">
        <f t="shared" si="1"/>
        <v>0</v>
      </c>
    </row>
    <row r="142" spans="1:16" ht="15.75">
      <c r="A142" s="347"/>
      <c r="B142" s="57" t="s">
        <v>187</v>
      </c>
      <c r="C142" s="57"/>
      <c r="D142" s="57"/>
      <c r="E142" s="73">
        <v>800</v>
      </c>
      <c r="F142" s="212">
        <v>500</v>
      </c>
      <c r="G142" s="212">
        <v>2150</v>
      </c>
      <c r="H142" s="73"/>
      <c r="I142" s="349"/>
      <c r="J142" s="349"/>
      <c r="K142" s="73">
        <v>93</v>
      </c>
      <c r="L142" s="73">
        <v>1</v>
      </c>
      <c r="M142" s="53"/>
      <c r="N142" s="99"/>
      <c r="O142" s="267"/>
      <c r="P142" s="271">
        <f t="shared" si="1"/>
        <v>0</v>
      </c>
    </row>
    <row r="143" spans="1:16" ht="15.75">
      <c r="A143" s="347"/>
      <c r="B143" s="57" t="s">
        <v>188</v>
      </c>
      <c r="C143" s="57"/>
      <c r="D143" s="57"/>
      <c r="E143" s="73">
        <v>940</v>
      </c>
      <c r="F143" s="212">
        <v>940</v>
      </c>
      <c r="G143" s="212">
        <v>2150</v>
      </c>
      <c r="H143" s="73"/>
      <c r="I143" s="349"/>
      <c r="J143" s="349"/>
      <c r="K143" s="73">
        <v>114</v>
      </c>
      <c r="L143" s="73">
        <v>2</v>
      </c>
      <c r="M143" s="53"/>
      <c r="N143" s="99"/>
      <c r="O143" s="267"/>
      <c r="P143" s="271">
        <f t="shared" si="1"/>
        <v>0</v>
      </c>
    </row>
    <row r="144" spans="1:16" ht="16.5" thickBot="1">
      <c r="A144" s="347"/>
      <c r="B144" s="57" t="s">
        <v>189</v>
      </c>
      <c r="C144" s="57"/>
      <c r="D144" s="57"/>
      <c r="E144" s="73">
        <v>940</v>
      </c>
      <c r="F144" s="212">
        <v>940</v>
      </c>
      <c r="G144" s="212">
        <v>2150</v>
      </c>
      <c r="H144" s="73"/>
      <c r="I144" s="349"/>
      <c r="J144" s="349"/>
      <c r="K144" s="73">
        <v>123</v>
      </c>
      <c r="L144" s="73">
        <v>2</v>
      </c>
      <c r="M144" s="53"/>
      <c r="N144" s="99"/>
      <c r="O144" s="267"/>
      <c r="P144" s="271">
        <f t="shared" si="1"/>
        <v>0</v>
      </c>
    </row>
    <row r="145" spans="1:16" ht="16.5" thickBot="1">
      <c r="A145" s="329"/>
      <c r="B145" s="17" t="s">
        <v>105</v>
      </c>
      <c r="C145" s="17"/>
      <c r="D145" s="17"/>
      <c r="E145" s="74">
        <v>500</v>
      </c>
      <c r="F145" s="213">
        <v>500</v>
      </c>
      <c r="G145" s="213">
        <v>2150</v>
      </c>
      <c r="H145" s="74"/>
      <c r="I145" s="350"/>
      <c r="J145" s="350"/>
      <c r="K145" s="72">
        <v>40</v>
      </c>
      <c r="L145" s="72">
        <v>1</v>
      </c>
      <c r="M145" s="53"/>
      <c r="N145" s="99"/>
      <c r="O145" s="272"/>
      <c r="P145" s="271">
        <f t="shared" si="1"/>
        <v>0</v>
      </c>
    </row>
    <row r="146" spans="1:16" ht="17.25" customHeight="1">
      <c r="A146" s="328" t="s">
        <v>342</v>
      </c>
      <c r="B146" s="39" t="s">
        <v>43</v>
      </c>
      <c r="C146" s="39"/>
      <c r="D146" s="39"/>
      <c r="E146" s="11">
        <v>1400</v>
      </c>
      <c r="F146" s="11">
        <v>430</v>
      </c>
      <c r="G146" s="11">
        <v>2120</v>
      </c>
      <c r="H146" s="47"/>
      <c r="I146" s="11" t="s">
        <v>24</v>
      </c>
      <c r="J146" s="12" t="s">
        <v>45</v>
      </c>
      <c r="K146" s="12">
        <v>108</v>
      </c>
      <c r="L146" s="12">
        <v>2</v>
      </c>
      <c r="M146" s="13" t="s">
        <v>44</v>
      </c>
      <c r="N146" s="161" t="s">
        <v>46</v>
      </c>
      <c r="O146" s="265"/>
      <c r="P146" s="271">
        <f t="shared" si="1"/>
        <v>0</v>
      </c>
    </row>
    <row r="147" spans="1:16" ht="16.5" customHeight="1" thickBot="1">
      <c r="A147" s="329"/>
      <c r="B147" s="31" t="s">
        <v>42</v>
      </c>
      <c r="C147" s="31"/>
      <c r="D147" s="31"/>
      <c r="E147" s="4">
        <v>580</v>
      </c>
      <c r="F147" s="4"/>
      <c r="G147" s="4">
        <v>780</v>
      </c>
      <c r="H147" s="32"/>
      <c r="I147" s="4" t="s">
        <v>24</v>
      </c>
      <c r="J147" s="9" t="s">
        <v>45</v>
      </c>
      <c r="K147" s="133"/>
      <c r="L147" s="133"/>
      <c r="M147" s="10" t="s">
        <v>44</v>
      </c>
      <c r="N147" s="162" t="s">
        <v>46</v>
      </c>
      <c r="O147" s="269"/>
      <c r="P147" s="271">
        <f t="shared" si="1"/>
        <v>0</v>
      </c>
    </row>
    <row r="148" spans="1:16" ht="18.75" customHeight="1" thickBot="1">
      <c r="A148" s="251" t="s">
        <v>193</v>
      </c>
      <c r="B148" s="35" t="s">
        <v>192</v>
      </c>
      <c r="C148" s="58" t="s">
        <v>305</v>
      </c>
      <c r="D148" s="35" t="s">
        <v>306</v>
      </c>
      <c r="E148" s="36">
        <v>1420</v>
      </c>
      <c r="F148" s="36" t="s">
        <v>355</v>
      </c>
      <c r="G148" s="36">
        <v>2420</v>
      </c>
      <c r="H148" s="36"/>
      <c r="I148" s="36" t="s">
        <v>24</v>
      </c>
      <c r="J148" s="36" t="s">
        <v>24</v>
      </c>
      <c r="K148" s="36">
        <v>147</v>
      </c>
      <c r="L148" s="36">
        <v>3</v>
      </c>
      <c r="M148" s="36" t="s">
        <v>37</v>
      </c>
      <c r="N148" s="155" t="s">
        <v>195</v>
      </c>
      <c r="O148" s="273"/>
      <c r="P148" s="271">
        <f t="shared" si="1"/>
        <v>0</v>
      </c>
    </row>
    <row r="149" spans="1:16" ht="16.5" customHeight="1" thickBot="1">
      <c r="A149" s="251" t="s">
        <v>194</v>
      </c>
      <c r="B149" s="35" t="s">
        <v>192</v>
      </c>
      <c r="C149" s="58" t="s">
        <v>305</v>
      </c>
      <c r="D149" s="35" t="s">
        <v>306</v>
      </c>
      <c r="E149" s="36">
        <v>2090</v>
      </c>
      <c r="F149" s="36" t="s">
        <v>355</v>
      </c>
      <c r="G149" s="36">
        <v>2420</v>
      </c>
      <c r="H149" s="36"/>
      <c r="I149" s="36" t="s">
        <v>24</v>
      </c>
      <c r="J149" s="36" t="s">
        <v>24</v>
      </c>
      <c r="K149" s="36">
        <v>221</v>
      </c>
      <c r="L149" s="36">
        <v>3</v>
      </c>
      <c r="M149" s="36" t="s">
        <v>37</v>
      </c>
      <c r="N149" s="155" t="s">
        <v>195</v>
      </c>
      <c r="O149" s="274"/>
      <c r="P149" s="271">
        <f t="shared" si="1"/>
        <v>0</v>
      </c>
    </row>
    <row r="150" spans="1:16" ht="16.5" customHeight="1" thickBot="1">
      <c r="A150" s="337" t="s">
        <v>401</v>
      </c>
      <c r="B150" s="148" t="s">
        <v>67</v>
      </c>
      <c r="C150" s="58"/>
      <c r="D150" s="58"/>
      <c r="E150" s="139">
        <v>650</v>
      </c>
      <c r="F150" s="211">
        <v>420</v>
      </c>
      <c r="G150" s="211">
        <v>2060</v>
      </c>
      <c r="H150" s="139"/>
      <c r="I150" s="139" t="s">
        <v>368</v>
      </c>
      <c r="J150" s="139" t="s">
        <v>29</v>
      </c>
      <c r="K150" s="47">
        <v>50</v>
      </c>
      <c r="L150" s="47">
        <v>1</v>
      </c>
      <c r="M150" s="36"/>
      <c r="N150" s="155"/>
      <c r="O150" s="265"/>
      <c r="P150" s="271">
        <f t="shared" si="1"/>
        <v>0</v>
      </c>
    </row>
    <row r="151" spans="1:16" ht="16.5" customHeight="1" thickBot="1">
      <c r="A151" s="367"/>
      <c r="B151" s="149" t="s">
        <v>399</v>
      </c>
      <c r="C151" s="57"/>
      <c r="D151" s="57"/>
      <c r="E151" s="140">
        <v>560</v>
      </c>
      <c r="F151" s="212">
        <v>420</v>
      </c>
      <c r="G151" s="212">
        <v>2060</v>
      </c>
      <c r="H151" s="140"/>
      <c r="I151" s="140" t="s">
        <v>368</v>
      </c>
      <c r="J151" s="140" t="s">
        <v>29</v>
      </c>
      <c r="K151" s="25">
        <v>27</v>
      </c>
      <c r="L151" s="25">
        <v>1</v>
      </c>
      <c r="M151" s="36"/>
      <c r="N151" s="155"/>
      <c r="O151" s="267"/>
      <c r="P151" s="271">
        <f aca="true" t="shared" si="2" ref="P151:P217">K151*O151</f>
        <v>0</v>
      </c>
    </row>
    <row r="152" spans="1:16" ht="16.5" customHeight="1" thickBot="1">
      <c r="A152" s="338"/>
      <c r="B152" s="185" t="s">
        <v>400</v>
      </c>
      <c r="C152" s="50"/>
      <c r="D152" s="50"/>
      <c r="E152" s="179">
        <v>560</v>
      </c>
      <c r="F152" s="215">
        <v>420</v>
      </c>
      <c r="G152" s="215">
        <v>2060</v>
      </c>
      <c r="H152" s="179"/>
      <c r="I152" s="179" t="s">
        <v>368</v>
      </c>
      <c r="J152" s="179" t="s">
        <v>29</v>
      </c>
      <c r="K152" s="203">
        <f>41.5+13.5</f>
        <v>55</v>
      </c>
      <c r="L152" s="203">
        <v>2</v>
      </c>
      <c r="M152" s="178"/>
      <c r="N152" s="100"/>
      <c r="O152" s="272"/>
      <c r="P152" s="273">
        <f t="shared" si="2"/>
        <v>0</v>
      </c>
    </row>
    <row r="153" spans="1:16" ht="16.5" customHeight="1" thickBot="1">
      <c r="A153" s="337" t="s">
        <v>404</v>
      </c>
      <c r="B153" s="298" t="s">
        <v>122</v>
      </c>
      <c r="C153" s="339" t="s">
        <v>314</v>
      </c>
      <c r="D153" s="339" t="s">
        <v>306</v>
      </c>
      <c r="E153" s="181">
        <v>1200</v>
      </c>
      <c r="F153" s="211">
        <v>80</v>
      </c>
      <c r="G153" s="211">
        <v>1200</v>
      </c>
      <c r="H153" s="181"/>
      <c r="I153" s="181"/>
      <c r="J153" s="181"/>
      <c r="K153" s="361">
        <f>40.5+12.5</f>
        <v>53</v>
      </c>
      <c r="L153" s="361">
        <v>3</v>
      </c>
      <c r="M153" s="181"/>
      <c r="N153" s="184"/>
      <c r="O153" s="274"/>
      <c r="P153" s="274"/>
    </row>
    <row r="154" spans="1:16" ht="16.5" customHeight="1" thickBot="1">
      <c r="A154" s="338"/>
      <c r="B154" s="294" t="s">
        <v>211</v>
      </c>
      <c r="C154" s="340"/>
      <c r="D154" s="340"/>
      <c r="E154" s="180">
        <v>1200</v>
      </c>
      <c r="F154" s="216">
        <v>400</v>
      </c>
      <c r="G154" s="216">
        <v>700</v>
      </c>
      <c r="H154" s="180"/>
      <c r="I154" s="180"/>
      <c r="J154" s="180"/>
      <c r="K154" s="362"/>
      <c r="L154" s="362"/>
      <c r="M154" s="180"/>
      <c r="N154" s="90"/>
      <c r="O154" s="265"/>
      <c r="P154" s="265">
        <f t="shared" si="2"/>
        <v>0</v>
      </c>
    </row>
    <row r="155" spans="1:16" ht="28.5" customHeight="1" thickBot="1">
      <c r="A155" s="251" t="s">
        <v>331</v>
      </c>
      <c r="B155" s="297" t="s">
        <v>192</v>
      </c>
      <c r="C155" s="35"/>
      <c r="D155" s="41"/>
      <c r="E155" s="180">
        <v>1000</v>
      </c>
      <c r="F155" s="216">
        <v>500</v>
      </c>
      <c r="G155" s="216">
        <v>1900</v>
      </c>
      <c r="H155" s="180" t="s">
        <v>332</v>
      </c>
      <c r="I155" s="180" t="s">
        <v>24</v>
      </c>
      <c r="J155" s="180" t="s">
        <v>24</v>
      </c>
      <c r="K155" s="180">
        <f>79.5+28.5</f>
        <v>108</v>
      </c>
      <c r="L155" s="180">
        <v>2</v>
      </c>
      <c r="M155" s="180"/>
      <c r="N155" s="90"/>
      <c r="O155" s="275"/>
      <c r="P155" s="275">
        <f t="shared" si="2"/>
        <v>0</v>
      </c>
    </row>
    <row r="156" spans="1:16" ht="16.5" customHeight="1" thickBot="1">
      <c r="A156" s="290" t="s">
        <v>416</v>
      </c>
      <c r="B156" s="298" t="s">
        <v>192</v>
      </c>
      <c r="C156" s="58"/>
      <c r="D156" s="58"/>
      <c r="E156" s="288">
        <v>1200</v>
      </c>
      <c r="F156" s="288">
        <v>420</v>
      </c>
      <c r="G156" s="288">
        <v>2100</v>
      </c>
      <c r="H156" s="288"/>
      <c r="I156" s="288" t="s">
        <v>368</v>
      </c>
      <c r="J156" s="288" t="s">
        <v>368</v>
      </c>
      <c r="K156" s="47">
        <f>130+60</f>
        <v>190</v>
      </c>
      <c r="L156" s="47">
        <v>2</v>
      </c>
      <c r="M156" s="36"/>
      <c r="N156" s="155"/>
      <c r="O156" s="271"/>
      <c r="P156" s="271">
        <f t="shared" si="2"/>
        <v>0</v>
      </c>
    </row>
    <row r="157" spans="1:16" ht="16.5" customHeight="1" thickBot="1">
      <c r="A157" s="287" t="s">
        <v>425</v>
      </c>
      <c r="B157" s="17"/>
      <c r="C157" s="299"/>
      <c r="D157" s="17"/>
      <c r="E157" s="289"/>
      <c r="F157" s="289"/>
      <c r="G157" s="289"/>
      <c r="H157" s="160"/>
      <c r="I157" s="291"/>
      <c r="J157" s="291"/>
      <c r="K157" s="230"/>
      <c r="L157" s="295"/>
      <c r="M157" s="160"/>
      <c r="N157" s="160"/>
      <c r="O157" s="296"/>
      <c r="P157" s="271"/>
    </row>
    <row r="158" spans="1:16" ht="16.5" thickBot="1">
      <c r="A158" s="252" t="s">
        <v>266</v>
      </c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271">
        <f t="shared" si="2"/>
        <v>0</v>
      </c>
    </row>
    <row r="159" spans="1:16" ht="18.75" customHeight="1">
      <c r="A159" s="328" t="s">
        <v>141</v>
      </c>
      <c r="B159" s="58" t="s">
        <v>142</v>
      </c>
      <c r="C159" s="58"/>
      <c r="D159" s="58"/>
      <c r="E159" s="72">
        <v>1200</v>
      </c>
      <c r="F159" s="211">
        <v>580</v>
      </c>
      <c r="G159" s="211">
        <v>2100</v>
      </c>
      <c r="H159" s="72"/>
      <c r="I159" s="348" t="s">
        <v>24</v>
      </c>
      <c r="J159" s="348" t="s">
        <v>24</v>
      </c>
      <c r="K159" s="72">
        <v>130</v>
      </c>
      <c r="L159" s="72">
        <v>3</v>
      </c>
      <c r="M159" s="348" t="s">
        <v>144</v>
      </c>
      <c r="N159" s="354" t="s">
        <v>144</v>
      </c>
      <c r="O159" s="265"/>
      <c r="P159" s="271">
        <f t="shared" si="2"/>
        <v>0</v>
      </c>
    </row>
    <row r="160" spans="1:16" ht="18.75" customHeight="1">
      <c r="A160" s="347"/>
      <c r="B160" s="57" t="s">
        <v>134</v>
      </c>
      <c r="C160" s="57"/>
      <c r="D160" s="57"/>
      <c r="E160" s="73">
        <v>1700</v>
      </c>
      <c r="F160" s="212">
        <v>700</v>
      </c>
      <c r="G160" s="212">
        <v>2035</v>
      </c>
      <c r="H160" s="73" t="s">
        <v>367</v>
      </c>
      <c r="I160" s="349"/>
      <c r="J160" s="349"/>
      <c r="K160" s="73">
        <v>90</v>
      </c>
      <c r="L160" s="73">
        <v>2</v>
      </c>
      <c r="M160" s="349"/>
      <c r="N160" s="355"/>
      <c r="O160" s="267"/>
      <c r="P160" s="271">
        <f t="shared" si="2"/>
        <v>0</v>
      </c>
    </row>
    <row r="161" spans="1:16" ht="20.25" customHeight="1">
      <c r="A161" s="347"/>
      <c r="B161" s="57" t="s">
        <v>143</v>
      </c>
      <c r="C161" s="57"/>
      <c r="D161" s="57"/>
      <c r="E161" s="73">
        <v>400</v>
      </c>
      <c r="F161" s="212">
        <v>420</v>
      </c>
      <c r="G161" s="212">
        <v>420</v>
      </c>
      <c r="H161" s="73"/>
      <c r="I161" s="349"/>
      <c r="J161" s="349"/>
      <c r="K161" s="73">
        <v>14</v>
      </c>
      <c r="L161" s="73">
        <v>1</v>
      </c>
      <c r="M161" s="349"/>
      <c r="N161" s="355"/>
      <c r="O161" s="267"/>
      <c r="P161" s="271">
        <f t="shared" si="2"/>
        <v>0</v>
      </c>
    </row>
    <row r="162" spans="1:16" ht="18.75" customHeight="1" thickBot="1">
      <c r="A162" s="329"/>
      <c r="B162" s="17" t="s">
        <v>136</v>
      </c>
      <c r="C162" s="17"/>
      <c r="D162" s="17"/>
      <c r="E162" s="74">
        <v>830</v>
      </c>
      <c r="F162" s="213">
        <v>470</v>
      </c>
      <c r="G162" s="213">
        <v>920</v>
      </c>
      <c r="H162" s="74"/>
      <c r="I162" s="350"/>
      <c r="J162" s="350"/>
      <c r="K162" s="74">
        <v>38</v>
      </c>
      <c r="L162" s="74">
        <v>2</v>
      </c>
      <c r="M162" s="350"/>
      <c r="N162" s="356"/>
      <c r="O162" s="269"/>
      <c r="P162" s="271">
        <f t="shared" si="2"/>
        <v>0</v>
      </c>
    </row>
    <row r="163" spans="1:16" ht="15.75">
      <c r="A163" s="328" t="s">
        <v>145</v>
      </c>
      <c r="B163" s="58" t="s">
        <v>146</v>
      </c>
      <c r="C163" s="58"/>
      <c r="D163" s="58"/>
      <c r="E163" s="72">
        <v>1600</v>
      </c>
      <c r="F163" s="211">
        <v>580</v>
      </c>
      <c r="G163" s="211">
        <v>2100</v>
      </c>
      <c r="H163" s="72"/>
      <c r="I163" s="348" t="s">
        <v>24</v>
      </c>
      <c r="J163" s="348" t="s">
        <v>68</v>
      </c>
      <c r="K163" s="72">
        <v>166</v>
      </c>
      <c r="L163" s="72">
        <v>4</v>
      </c>
      <c r="M163" s="348" t="s">
        <v>149</v>
      </c>
      <c r="N163" s="354" t="s">
        <v>150</v>
      </c>
      <c r="O163" s="271"/>
      <c r="P163" s="271">
        <f t="shared" si="2"/>
        <v>0</v>
      </c>
    </row>
    <row r="164" spans="1:16" ht="15.75">
      <c r="A164" s="347"/>
      <c r="B164" s="57" t="s">
        <v>142</v>
      </c>
      <c r="C164" s="57"/>
      <c r="D164" s="57"/>
      <c r="E164" s="73">
        <v>1200</v>
      </c>
      <c r="F164" s="212">
        <v>580</v>
      </c>
      <c r="G164" s="212">
        <v>2100</v>
      </c>
      <c r="H164" s="73"/>
      <c r="I164" s="349"/>
      <c r="J164" s="349"/>
      <c r="K164" s="73">
        <v>130</v>
      </c>
      <c r="L164" s="73">
        <v>3</v>
      </c>
      <c r="M164" s="349"/>
      <c r="N164" s="355"/>
      <c r="O164" s="267"/>
      <c r="P164" s="271">
        <f t="shared" si="2"/>
        <v>0</v>
      </c>
    </row>
    <row r="165" spans="1:16" ht="18.75" customHeight="1">
      <c r="A165" s="347"/>
      <c r="B165" s="57" t="s">
        <v>134</v>
      </c>
      <c r="C165" s="57"/>
      <c r="D165" s="57"/>
      <c r="E165" s="73">
        <v>1700</v>
      </c>
      <c r="F165" s="212">
        <v>700</v>
      </c>
      <c r="G165" s="212">
        <v>2035</v>
      </c>
      <c r="H165" s="73" t="s">
        <v>367</v>
      </c>
      <c r="I165" s="349"/>
      <c r="J165" s="349"/>
      <c r="K165" s="73">
        <v>90</v>
      </c>
      <c r="L165" s="73">
        <v>2</v>
      </c>
      <c r="M165" s="349"/>
      <c r="N165" s="355"/>
      <c r="O165" s="267"/>
      <c r="P165" s="271">
        <f t="shared" si="2"/>
        <v>0</v>
      </c>
    </row>
    <row r="166" spans="1:16" ht="15.75">
      <c r="A166" s="347"/>
      <c r="B166" s="57" t="s">
        <v>147</v>
      </c>
      <c r="C166" s="57"/>
      <c r="D166" s="57"/>
      <c r="E166" s="73">
        <v>1400</v>
      </c>
      <c r="F166" s="212">
        <v>420</v>
      </c>
      <c r="G166" s="212">
        <v>1510</v>
      </c>
      <c r="H166" s="73"/>
      <c r="I166" s="349"/>
      <c r="J166" s="349"/>
      <c r="K166" s="73">
        <v>50</v>
      </c>
      <c r="L166" s="73">
        <v>2</v>
      </c>
      <c r="M166" s="349"/>
      <c r="N166" s="355"/>
      <c r="O166" s="267"/>
      <c r="P166" s="271">
        <f t="shared" si="2"/>
        <v>0</v>
      </c>
    </row>
    <row r="167" spans="1:16" ht="15.75">
      <c r="A167" s="347"/>
      <c r="B167" s="57" t="s">
        <v>136</v>
      </c>
      <c r="C167" s="57"/>
      <c r="D167" s="57"/>
      <c r="E167" s="73">
        <v>830</v>
      </c>
      <c r="F167" s="212">
        <v>470</v>
      </c>
      <c r="G167" s="212">
        <v>920</v>
      </c>
      <c r="H167" s="73"/>
      <c r="I167" s="349"/>
      <c r="J167" s="349"/>
      <c r="K167" s="73">
        <v>38</v>
      </c>
      <c r="L167" s="73">
        <v>2</v>
      </c>
      <c r="M167" s="349"/>
      <c r="N167" s="355"/>
      <c r="O167" s="267"/>
      <c r="P167" s="271">
        <f t="shared" si="2"/>
        <v>0</v>
      </c>
    </row>
    <row r="168" spans="1:16" ht="16.5" thickBot="1">
      <c r="A168" s="329"/>
      <c r="B168" s="17" t="s">
        <v>148</v>
      </c>
      <c r="C168" s="17"/>
      <c r="D168" s="17"/>
      <c r="E168" s="74">
        <v>400</v>
      </c>
      <c r="F168" s="213">
        <v>420</v>
      </c>
      <c r="G168" s="213">
        <v>420</v>
      </c>
      <c r="H168" s="74"/>
      <c r="I168" s="350"/>
      <c r="J168" s="350"/>
      <c r="K168" s="74">
        <v>14</v>
      </c>
      <c r="L168" s="74">
        <v>1</v>
      </c>
      <c r="M168" s="350"/>
      <c r="N168" s="356"/>
      <c r="O168" s="272"/>
      <c r="P168" s="271">
        <f t="shared" si="2"/>
        <v>0</v>
      </c>
    </row>
    <row r="169" spans="1:16" ht="18" customHeight="1">
      <c r="A169" s="328" t="s">
        <v>133</v>
      </c>
      <c r="B169" s="58" t="s">
        <v>134</v>
      </c>
      <c r="C169" s="58"/>
      <c r="D169" s="58"/>
      <c r="E169" s="72">
        <v>1800</v>
      </c>
      <c r="F169" s="211">
        <v>800</v>
      </c>
      <c r="G169" s="211">
        <v>2050</v>
      </c>
      <c r="H169" s="72" t="s">
        <v>367</v>
      </c>
      <c r="I169" s="348" t="s">
        <v>24</v>
      </c>
      <c r="J169" s="348" t="s">
        <v>29</v>
      </c>
      <c r="K169" s="72">
        <v>68</v>
      </c>
      <c r="L169" s="72">
        <v>2</v>
      </c>
      <c r="M169" s="348" t="s">
        <v>37</v>
      </c>
      <c r="N169" s="354" t="s">
        <v>140</v>
      </c>
      <c r="O169" s="265"/>
      <c r="P169" s="271">
        <f t="shared" si="2"/>
        <v>0</v>
      </c>
    </row>
    <row r="170" spans="1:16" ht="15.75">
      <c r="A170" s="347"/>
      <c r="B170" s="57" t="s">
        <v>135</v>
      </c>
      <c r="C170" s="57"/>
      <c r="D170" s="57"/>
      <c r="E170" s="73">
        <v>2200</v>
      </c>
      <c r="F170" s="212">
        <v>590</v>
      </c>
      <c r="G170" s="212">
        <v>2440</v>
      </c>
      <c r="H170" s="73"/>
      <c r="I170" s="349"/>
      <c r="J170" s="349"/>
      <c r="K170" s="73">
        <v>271</v>
      </c>
      <c r="L170" s="73">
        <v>4</v>
      </c>
      <c r="M170" s="349"/>
      <c r="N170" s="355"/>
      <c r="O170" s="267"/>
      <c r="P170" s="271">
        <f t="shared" si="2"/>
        <v>0</v>
      </c>
    </row>
    <row r="171" spans="1:16" ht="15.75">
      <c r="A171" s="347"/>
      <c r="B171" s="57" t="s">
        <v>136</v>
      </c>
      <c r="C171" s="57"/>
      <c r="D171" s="57"/>
      <c r="E171" s="73">
        <v>900</v>
      </c>
      <c r="F171" s="212">
        <v>500</v>
      </c>
      <c r="G171" s="212">
        <v>900</v>
      </c>
      <c r="H171" s="73"/>
      <c r="I171" s="349"/>
      <c r="J171" s="349"/>
      <c r="K171" s="73">
        <v>56</v>
      </c>
      <c r="L171" s="73">
        <v>2</v>
      </c>
      <c r="M171" s="349"/>
      <c r="N171" s="355"/>
      <c r="O171" s="267"/>
      <c r="P171" s="271">
        <f t="shared" si="2"/>
        <v>0</v>
      </c>
    </row>
    <row r="172" spans="1:16" ht="15.75">
      <c r="A172" s="347"/>
      <c r="B172" s="57" t="s">
        <v>137</v>
      </c>
      <c r="C172" s="57"/>
      <c r="D172" s="57"/>
      <c r="E172" s="73">
        <v>900</v>
      </c>
      <c r="F172" s="212">
        <v>400</v>
      </c>
      <c r="G172" s="212">
        <v>900</v>
      </c>
      <c r="H172" s="73"/>
      <c r="I172" s="349"/>
      <c r="J172" s="349"/>
      <c r="K172" s="73">
        <v>34</v>
      </c>
      <c r="L172" s="73">
        <v>1</v>
      </c>
      <c r="M172" s="349"/>
      <c r="N172" s="355"/>
      <c r="O172" s="267"/>
      <c r="P172" s="271">
        <f t="shared" si="2"/>
        <v>0</v>
      </c>
    </row>
    <row r="173" spans="1:16" ht="15.75">
      <c r="A173" s="347"/>
      <c r="B173" s="57" t="s">
        <v>124</v>
      </c>
      <c r="C173" s="57"/>
      <c r="D173" s="57"/>
      <c r="E173" s="73">
        <v>840</v>
      </c>
      <c r="F173" s="212"/>
      <c r="G173" s="212">
        <v>540</v>
      </c>
      <c r="H173" s="73"/>
      <c r="I173" s="349"/>
      <c r="J173" s="349"/>
      <c r="K173" s="73">
        <v>10</v>
      </c>
      <c r="L173" s="73">
        <v>1</v>
      </c>
      <c r="M173" s="349"/>
      <c r="N173" s="355"/>
      <c r="O173" s="267"/>
      <c r="P173" s="271">
        <f t="shared" si="2"/>
        <v>0</v>
      </c>
    </row>
    <row r="174" spans="1:16" ht="15.75">
      <c r="A174" s="347"/>
      <c r="B174" s="57" t="s">
        <v>138</v>
      </c>
      <c r="C174" s="57"/>
      <c r="D174" s="57"/>
      <c r="E174" s="73">
        <v>500</v>
      </c>
      <c r="F174" s="212">
        <v>500</v>
      </c>
      <c r="G174" s="212">
        <v>500</v>
      </c>
      <c r="H174" s="73"/>
      <c r="I174" s="349"/>
      <c r="J174" s="349"/>
      <c r="K174" s="73">
        <v>24</v>
      </c>
      <c r="L174" s="73">
        <v>1</v>
      </c>
      <c r="M174" s="349"/>
      <c r="N174" s="355"/>
      <c r="O174" s="267"/>
      <c r="P174" s="271">
        <f t="shared" si="2"/>
        <v>0</v>
      </c>
    </row>
    <row r="175" spans="1:16" ht="18" customHeight="1" thickBot="1">
      <c r="A175" s="329"/>
      <c r="B175" s="17" t="s">
        <v>139</v>
      </c>
      <c r="C175" s="17"/>
      <c r="D175" s="17"/>
      <c r="E175" s="74">
        <v>800</v>
      </c>
      <c r="F175" s="213">
        <v>400</v>
      </c>
      <c r="G175" s="213">
        <v>450</v>
      </c>
      <c r="H175" s="74"/>
      <c r="I175" s="350"/>
      <c r="J175" s="350"/>
      <c r="K175" s="74">
        <v>21</v>
      </c>
      <c r="L175" s="74">
        <v>1</v>
      </c>
      <c r="M175" s="350"/>
      <c r="N175" s="356"/>
      <c r="O175" s="269"/>
      <c r="P175" s="271">
        <f t="shared" si="2"/>
        <v>0</v>
      </c>
    </row>
    <row r="176" spans="1:16" ht="12.75" customHeight="1">
      <c r="A176" s="328" t="s">
        <v>398</v>
      </c>
      <c r="B176" s="58" t="s">
        <v>363</v>
      </c>
      <c r="C176" s="58"/>
      <c r="D176" s="58"/>
      <c r="E176" s="72">
        <v>1900</v>
      </c>
      <c r="F176" s="211">
        <v>2035</v>
      </c>
      <c r="G176" s="211">
        <v>900</v>
      </c>
      <c r="H176" s="116" t="s">
        <v>367</v>
      </c>
      <c r="I176" s="348" t="s">
        <v>16</v>
      </c>
      <c r="J176" s="348" t="s">
        <v>18</v>
      </c>
      <c r="K176" s="72">
        <v>75</v>
      </c>
      <c r="L176" s="72">
        <v>2</v>
      </c>
      <c r="M176" s="348" t="s">
        <v>19</v>
      </c>
      <c r="N176" s="354" t="s">
        <v>20</v>
      </c>
      <c r="O176" s="265"/>
      <c r="P176" s="271">
        <f t="shared" si="2"/>
        <v>0</v>
      </c>
    </row>
    <row r="177" spans="1:16" ht="15.75">
      <c r="A177" s="347"/>
      <c r="B177" s="57" t="s">
        <v>13</v>
      </c>
      <c r="C177" s="57"/>
      <c r="D177" s="57"/>
      <c r="E177" s="73">
        <v>820</v>
      </c>
      <c r="F177" s="212"/>
      <c r="G177" s="212">
        <v>570</v>
      </c>
      <c r="H177" s="73"/>
      <c r="I177" s="349"/>
      <c r="J177" s="349"/>
      <c r="K177" s="73">
        <v>10</v>
      </c>
      <c r="L177" s="73">
        <v>1</v>
      </c>
      <c r="M177" s="349"/>
      <c r="N177" s="355"/>
      <c r="O177" s="267"/>
      <c r="P177" s="271">
        <f t="shared" si="2"/>
        <v>0</v>
      </c>
    </row>
    <row r="178" spans="1:16" ht="15.75">
      <c r="A178" s="347"/>
      <c r="B178" s="57" t="s">
        <v>14</v>
      </c>
      <c r="C178" s="57"/>
      <c r="D178" s="57"/>
      <c r="E178" s="73">
        <v>1100</v>
      </c>
      <c r="F178" s="212">
        <v>410</v>
      </c>
      <c r="G178" s="212">
        <v>740</v>
      </c>
      <c r="H178" s="73"/>
      <c r="I178" s="349"/>
      <c r="J178" s="349"/>
      <c r="K178" s="73">
        <v>35</v>
      </c>
      <c r="L178" s="73">
        <v>1</v>
      </c>
      <c r="M178" s="349"/>
      <c r="N178" s="355"/>
      <c r="O178" s="267"/>
      <c r="P178" s="271">
        <f t="shared" si="2"/>
        <v>0</v>
      </c>
    </row>
    <row r="179" spans="1:16" ht="15.75">
      <c r="A179" s="347"/>
      <c r="B179" s="57" t="s">
        <v>56</v>
      </c>
      <c r="C179" s="57"/>
      <c r="D179" s="57"/>
      <c r="E179" s="73">
        <v>420</v>
      </c>
      <c r="F179" s="212">
        <v>440</v>
      </c>
      <c r="G179" s="212">
        <v>420</v>
      </c>
      <c r="H179" s="73"/>
      <c r="I179" s="349"/>
      <c r="J179" s="349"/>
      <c r="K179" s="73">
        <v>14</v>
      </c>
      <c r="L179" s="73">
        <v>1</v>
      </c>
      <c r="M179" s="349"/>
      <c r="N179" s="355"/>
      <c r="O179" s="267"/>
      <c r="P179" s="271">
        <f t="shared" si="2"/>
        <v>0</v>
      </c>
    </row>
    <row r="180" spans="1:16" ht="16.5" thickBot="1">
      <c r="A180" s="329"/>
      <c r="B180" s="17" t="s">
        <v>15</v>
      </c>
      <c r="C180" s="17"/>
      <c r="D180" s="17"/>
      <c r="E180" s="74">
        <v>1600</v>
      </c>
      <c r="F180" s="213">
        <v>580</v>
      </c>
      <c r="G180" s="213">
        <v>2100</v>
      </c>
      <c r="H180" s="74"/>
      <c r="I180" s="350"/>
      <c r="J180" s="350"/>
      <c r="K180" s="74">
        <v>174</v>
      </c>
      <c r="L180" s="74">
        <v>5</v>
      </c>
      <c r="M180" s="350"/>
      <c r="N180" s="356"/>
      <c r="O180" s="269"/>
      <c r="P180" s="271">
        <f t="shared" si="2"/>
        <v>0</v>
      </c>
    </row>
    <row r="181" spans="1:16" ht="16.5" customHeight="1" thickBot="1">
      <c r="A181" s="337" t="s">
        <v>366</v>
      </c>
      <c r="B181" s="58" t="s">
        <v>363</v>
      </c>
      <c r="C181" s="58"/>
      <c r="D181" s="58"/>
      <c r="E181" s="103">
        <v>1865</v>
      </c>
      <c r="F181" s="211">
        <v>2100</v>
      </c>
      <c r="G181" s="211">
        <v>820</v>
      </c>
      <c r="H181" s="103" t="s">
        <v>367</v>
      </c>
      <c r="I181" s="103" t="s">
        <v>368</v>
      </c>
      <c r="J181" s="103"/>
      <c r="K181" s="47">
        <f>33+57</f>
        <v>90</v>
      </c>
      <c r="L181" s="47">
        <v>2</v>
      </c>
      <c r="M181" s="102"/>
      <c r="N181" s="90"/>
      <c r="O181" s="271"/>
      <c r="P181" s="271">
        <f t="shared" si="2"/>
        <v>0</v>
      </c>
    </row>
    <row r="182" spans="1:16" ht="16.5" customHeight="1" thickBot="1">
      <c r="A182" s="367"/>
      <c r="B182" s="57" t="s">
        <v>67</v>
      </c>
      <c r="C182" s="57"/>
      <c r="D182" s="57"/>
      <c r="E182" s="104">
        <v>800</v>
      </c>
      <c r="F182" s="212">
        <v>520</v>
      </c>
      <c r="G182" s="212">
        <v>2100</v>
      </c>
      <c r="H182" s="104"/>
      <c r="I182" s="104" t="s">
        <v>368</v>
      </c>
      <c r="J182" s="104"/>
      <c r="K182" s="25">
        <v>62</v>
      </c>
      <c r="L182" s="25">
        <v>1</v>
      </c>
      <c r="M182" s="102"/>
      <c r="N182" s="90"/>
      <c r="O182" s="267"/>
      <c r="P182" s="271">
        <f t="shared" si="2"/>
        <v>0</v>
      </c>
    </row>
    <row r="183" spans="1:16" ht="16.5" customHeight="1" thickBot="1">
      <c r="A183" s="367"/>
      <c r="B183" s="57" t="s">
        <v>106</v>
      </c>
      <c r="C183" s="57"/>
      <c r="D183" s="57"/>
      <c r="E183" s="104">
        <v>835</v>
      </c>
      <c r="F183" s="212">
        <v>735</v>
      </c>
      <c r="G183" s="212">
        <v>2100</v>
      </c>
      <c r="H183" s="104"/>
      <c r="I183" s="104" t="s">
        <v>368</v>
      </c>
      <c r="J183" s="104"/>
      <c r="K183" s="25">
        <v>75</v>
      </c>
      <c r="L183" s="25">
        <v>3</v>
      </c>
      <c r="M183" s="102"/>
      <c r="N183" s="90"/>
      <c r="O183" s="267"/>
      <c r="P183" s="271">
        <f t="shared" si="2"/>
        <v>0</v>
      </c>
    </row>
    <row r="184" spans="1:16" ht="16.5" customHeight="1" thickBot="1">
      <c r="A184" s="367"/>
      <c r="B184" s="57" t="s">
        <v>364</v>
      </c>
      <c r="C184" s="57"/>
      <c r="D184" s="57"/>
      <c r="E184" s="104">
        <v>400</v>
      </c>
      <c r="F184" s="212">
        <v>420</v>
      </c>
      <c r="G184" s="212">
        <v>2100</v>
      </c>
      <c r="H184" s="104"/>
      <c r="I184" s="104" t="s">
        <v>368</v>
      </c>
      <c r="J184" s="104"/>
      <c r="K184" s="25">
        <v>41</v>
      </c>
      <c r="L184" s="25">
        <v>1</v>
      </c>
      <c r="M184" s="102"/>
      <c r="N184" s="90"/>
      <c r="O184" s="267"/>
      <c r="P184" s="271">
        <f t="shared" si="2"/>
        <v>0</v>
      </c>
    </row>
    <row r="185" spans="1:16" ht="16.5" customHeight="1" thickBot="1">
      <c r="A185" s="367"/>
      <c r="B185" s="57" t="s">
        <v>105</v>
      </c>
      <c r="C185" s="57"/>
      <c r="D185" s="57"/>
      <c r="E185" s="104">
        <v>400</v>
      </c>
      <c r="F185" s="212">
        <v>400</v>
      </c>
      <c r="G185" s="212">
        <v>2100</v>
      </c>
      <c r="H185" s="104"/>
      <c r="I185" s="104" t="s">
        <v>368</v>
      </c>
      <c r="J185" s="104"/>
      <c r="K185" s="25">
        <v>31</v>
      </c>
      <c r="L185" s="25">
        <v>1</v>
      </c>
      <c r="M185" s="102"/>
      <c r="N185" s="90"/>
      <c r="O185" s="267"/>
      <c r="P185" s="271">
        <f t="shared" si="2"/>
        <v>0</v>
      </c>
    </row>
    <row r="186" spans="1:16" ht="16.5" thickBot="1">
      <c r="A186" s="367"/>
      <c r="B186" s="57" t="s">
        <v>136</v>
      </c>
      <c r="C186" s="57"/>
      <c r="D186" s="57"/>
      <c r="E186" s="104">
        <v>800</v>
      </c>
      <c r="F186" s="212">
        <v>525</v>
      </c>
      <c r="G186" s="212">
        <v>890</v>
      </c>
      <c r="H186" s="104"/>
      <c r="I186" s="104" t="s">
        <v>368</v>
      </c>
      <c r="J186" s="104"/>
      <c r="K186" s="25">
        <v>51.5</v>
      </c>
      <c r="L186" s="25">
        <v>1</v>
      </c>
      <c r="M186" s="102"/>
      <c r="N186" s="90"/>
      <c r="O186" s="267"/>
      <c r="P186" s="271">
        <f t="shared" si="2"/>
        <v>0</v>
      </c>
    </row>
    <row r="187" spans="1:16" ht="16.5" thickBot="1">
      <c r="A187" s="367"/>
      <c r="B187" s="57" t="s">
        <v>138</v>
      </c>
      <c r="C187" s="57"/>
      <c r="D187" s="57"/>
      <c r="E187" s="104">
        <v>400</v>
      </c>
      <c r="F187" s="212">
        <v>385</v>
      </c>
      <c r="G187" s="212">
        <v>440</v>
      </c>
      <c r="H187" s="104"/>
      <c r="I187" s="104" t="s">
        <v>368</v>
      </c>
      <c r="J187" s="104"/>
      <c r="K187" s="25">
        <v>13</v>
      </c>
      <c r="L187" s="25">
        <v>1</v>
      </c>
      <c r="M187" s="102"/>
      <c r="N187" s="90"/>
      <c r="O187" s="267"/>
      <c r="P187" s="271">
        <f t="shared" si="2"/>
        <v>0</v>
      </c>
    </row>
    <row r="188" spans="1:16" ht="16.5" thickBot="1">
      <c r="A188" s="367"/>
      <c r="B188" s="6" t="s">
        <v>379</v>
      </c>
      <c r="C188" s="6"/>
      <c r="D188" s="6"/>
      <c r="E188" s="115">
        <v>1000</v>
      </c>
      <c r="F188" s="214">
        <v>450</v>
      </c>
      <c r="G188" s="214">
        <v>1455</v>
      </c>
      <c r="H188" s="115"/>
      <c r="I188" s="117" t="s">
        <v>368</v>
      </c>
      <c r="J188" s="115"/>
      <c r="K188" s="119"/>
      <c r="L188" s="114">
        <v>3</v>
      </c>
      <c r="M188" s="118"/>
      <c r="N188" s="90"/>
      <c r="O188" s="267"/>
      <c r="P188" s="271">
        <f t="shared" si="2"/>
        <v>0</v>
      </c>
    </row>
    <row r="189" spans="1:16" ht="16.5" thickBot="1">
      <c r="A189" s="338"/>
      <c r="B189" s="17" t="s">
        <v>365</v>
      </c>
      <c r="C189" s="17"/>
      <c r="D189" s="17"/>
      <c r="E189" s="105">
        <v>700</v>
      </c>
      <c r="F189" s="213">
        <v>25</v>
      </c>
      <c r="G189" s="213">
        <v>900</v>
      </c>
      <c r="H189" s="105"/>
      <c r="I189" s="105"/>
      <c r="J189" s="105"/>
      <c r="K189" s="32">
        <v>10</v>
      </c>
      <c r="L189" s="32">
        <v>1</v>
      </c>
      <c r="M189" s="102"/>
      <c r="N189" s="90"/>
      <c r="O189" s="272"/>
      <c r="P189" s="271">
        <f t="shared" si="2"/>
        <v>0</v>
      </c>
    </row>
    <row r="190" spans="1:16" ht="16.5" thickBot="1">
      <c r="A190" s="337" t="s">
        <v>380</v>
      </c>
      <c r="B190" s="58" t="s">
        <v>363</v>
      </c>
      <c r="C190" s="58"/>
      <c r="D190" s="58"/>
      <c r="E190" s="237">
        <v>1700</v>
      </c>
      <c r="F190" s="237">
        <v>2144</v>
      </c>
      <c r="G190" s="237">
        <v>900</v>
      </c>
      <c r="H190" s="237" t="s">
        <v>367</v>
      </c>
      <c r="I190" s="237"/>
      <c r="J190" s="237"/>
      <c r="K190" s="47">
        <f>23+52</f>
        <v>75</v>
      </c>
      <c r="L190" s="198">
        <v>2</v>
      </c>
      <c r="M190" s="54"/>
      <c r="N190" s="90"/>
      <c r="O190" s="265"/>
      <c r="P190" s="271">
        <f t="shared" si="2"/>
        <v>0</v>
      </c>
    </row>
    <row r="191" spans="1:16" ht="16.5" thickBot="1">
      <c r="A191" s="367"/>
      <c r="B191" s="57" t="s">
        <v>142</v>
      </c>
      <c r="C191" s="57"/>
      <c r="D191" s="57"/>
      <c r="E191" s="238">
        <v>1344</v>
      </c>
      <c r="F191" s="238">
        <v>515</v>
      </c>
      <c r="G191" s="238">
        <v>2125</v>
      </c>
      <c r="H191" s="238"/>
      <c r="I191" s="238"/>
      <c r="J191" s="238"/>
      <c r="K191" s="25">
        <f>76.5+51</f>
        <v>127.5</v>
      </c>
      <c r="L191" s="196">
        <v>3</v>
      </c>
      <c r="M191" s="54"/>
      <c r="N191" s="90"/>
      <c r="O191" s="267"/>
      <c r="P191" s="271">
        <f t="shared" si="2"/>
        <v>0</v>
      </c>
    </row>
    <row r="192" spans="1:16" ht="16.5" thickBot="1">
      <c r="A192" s="367"/>
      <c r="B192" s="57" t="s">
        <v>138</v>
      </c>
      <c r="C192" s="57"/>
      <c r="D192" s="57"/>
      <c r="E192" s="238">
        <v>544</v>
      </c>
      <c r="F192" s="238">
        <v>395</v>
      </c>
      <c r="G192" s="238">
        <v>525</v>
      </c>
      <c r="H192" s="238"/>
      <c r="I192" s="238"/>
      <c r="J192" s="238"/>
      <c r="K192" s="25">
        <v>21</v>
      </c>
      <c r="L192" s="196">
        <v>1</v>
      </c>
      <c r="M192" s="54"/>
      <c r="N192" s="90"/>
      <c r="O192" s="267"/>
      <c r="P192" s="271">
        <f t="shared" si="2"/>
        <v>0</v>
      </c>
    </row>
    <row r="193" spans="1:16" ht="16.5" thickBot="1">
      <c r="A193" s="367"/>
      <c r="B193" s="57" t="s">
        <v>14</v>
      </c>
      <c r="C193" s="57"/>
      <c r="D193" s="57"/>
      <c r="E193" s="238">
        <v>1100</v>
      </c>
      <c r="F193" s="238">
        <v>410</v>
      </c>
      <c r="G193" s="238">
        <v>1325</v>
      </c>
      <c r="H193" s="238"/>
      <c r="I193" s="238"/>
      <c r="J193" s="238"/>
      <c r="K193" s="25">
        <f>42</f>
        <v>42</v>
      </c>
      <c r="L193" s="196">
        <v>3</v>
      </c>
      <c r="M193" s="54"/>
      <c r="N193" s="90"/>
      <c r="O193" s="267"/>
      <c r="P193" s="271">
        <f t="shared" si="2"/>
        <v>0</v>
      </c>
    </row>
    <row r="194" spans="1:16" ht="16.5" thickBot="1">
      <c r="A194" s="338"/>
      <c r="B194" s="17" t="s">
        <v>136</v>
      </c>
      <c r="C194" s="17"/>
      <c r="D194" s="17"/>
      <c r="E194" s="239">
        <v>800</v>
      </c>
      <c r="F194" s="239">
        <v>495</v>
      </c>
      <c r="G194" s="239">
        <v>925</v>
      </c>
      <c r="H194" s="239"/>
      <c r="I194" s="239"/>
      <c r="J194" s="239"/>
      <c r="K194" s="32">
        <v>51</v>
      </c>
      <c r="L194" s="197">
        <v>1</v>
      </c>
      <c r="M194" s="54"/>
      <c r="N194" s="90"/>
      <c r="O194" s="269"/>
      <c r="P194" s="271">
        <f t="shared" si="2"/>
        <v>0</v>
      </c>
    </row>
    <row r="195" spans="1:16" ht="21.75" customHeight="1" thickBot="1">
      <c r="A195" s="250" t="s">
        <v>267</v>
      </c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271">
        <f t="shared" si="2"/>
        <v>0</v>
      </c>
    </row>
    <row r="196" spans="1:16" ht="46.5" customHeight="1" thickBot="1">
      <c r="A196" s="251" t="s">
        <v>317</v>
      </c>
      <c r="B196" s="35" t="s">
        <v>213</v>
      </c>
      <c r="C196" s="35"/>
      <c r="D196" s="35"/>
      <c r="E196" s="36">
        <v>1200</v>
      </c>
      <c r="F196" s="36">
        <v>700</v>
      </c>
      <c r="G196" s="36">
        <v>540</v>
      </c>
      <c r="H196" s="36"/>
      <c r="I196" s="36" t="s">
        <v>24</v>
      </c>
      <c r="J196" s="36" t="s">
        <v>29</v>
      </c>
      <c r="K196" s="36">
        <v>18</v>
      </c>
      <c r="L196" s="36">
        <v>1</v>
      </c>
      <c r="M196" s="36" t="s">
        <v>132</v>
      </c>
      <c r="N196" s="155" t="s">
        <v>132</v>
      </c>
      <c r="O196" s="265"/>
      <c r="P196" s="271">
        <f>K196*O196</f>
        <v>0</v>
      </c>
    </row>
    <row r="197" spans="1:16" ht="49.5" customHeight="1" thickBot="1">
      <c r="A197" s="251" t="s">
        <v>316</v>
      </c>
      <c r="B197" s="35" t="s">
        <v>213</v>
      </c>
      <c r="C197" s="35"/>
      <c r="D197" s="35"/>
      <c r="E197" s="36">
        <v>900</v>
      </c>
      <c r="F197" s="36">
        <v>550</v>
      </c>
      <c r="G197" s="36">
        <v>540</v>
      </c>
      <c r="H197" s="36"/>
      <c r="I197" s="36" t="s">
        <v>24</v>
      </c>
      <c r="J197" s="36" t="s">
        <v>29</v>
      </c>
      <c r="K197" s="36">
        <v>18</v>
      </c>
      <c r="L197" s="36">
        <v>1</v>
      </c>
      <c r="M197" s="36" t="s">
        <v>132</v>
      </c>
      <c r="N197" s="155" t="s">
        <v>132</v>
      </c>
      <c r="O197" s="267"/>
      <c r="P197" s="271">
        <f>K197*O197</f>
        <v>0</v>
      </c>
    </row>
    <row r="198" spans="1:16" ht="34.5" customHeight="1" thickBot="1">
      <c r="A198" s="251" t="s">
        <v>318</v>
      </c>
      <c r="B198" s="35" t="s">
        <v>213</v>
      </c>
      <c r="C198" s="35"/>
      <c r="D198" s="35"/>
      <c r="E198" s="36">
        <v>900</v>
      </c>
      <c r="F198" s="36">
        <v>550</v>
      </c>
      <c r="G198" s="36">
        <v>540</v>
      </c>
      <c r="H198" s="36"/>
      <c r="I198" s="36" t="s">
        <v>24</v>
      </c>
      <c r="J198" s="36" t="s">
        <v>29</v>
      </c>
      <c r="K198" s="36">
        <v>15</v>
      </c>
      <c r="L198" s="36">
        <v>1</v>
      </c>
      <c r="M198" s="36" t="s">
        <v>132</v>
      </c>
      <c r="N198" s="155" t="s">
        <v>132</v>
      </c>
      <c r="O198" s="269"/>
      <c r="P198" s="271">
        <f>K198*O198</f>
        <v>0</v>
      </c>
    </row>
    <row r="199" spans="1:16" ht="16.5" thickBot="1">
      <c r="A199" s="328" t="s">
        <v>6</v>
      </c>
      <c r="B199" s="39" t="s">
        <v>319</v>
      </c>
      <c r="C199" s="39"/>
      <c r="D199" s="39"/>
      <c r="E199" s="11">
        <v>1000</v>
      </c>
      <c r="F199" s="11">
        <v>600</v>
      </c>
      <c r="G199" s="11">
        <v>540</v>
      </c>
      <c r="H199" s="47"/>
      <c r="I199" s="341" t="s">
        <v>24</v>
      </c>
      <c r="J199" s="341" t="s">
        <v>29</v>
      </c>
      <c r="K199" s="12">
        <v>18</v>
      </c>
      <c r="L199" s="12">
        <v>1</v>
      </c>
      <c r="M199" s="351" t="s">
        <v>57</v>
      </c>
      <c r="N199" s="384" t="s">
        <v>58</v>
      </c>
      <c r="O199" s="274"/>
      <c r="P199" s="271">
        <f t="shared" si="2"/>
        <v>0</v>
      </c>
    </row>
    <row r="200" spans="1:16" ht="16.5" thickBot="1">
      <c r="A200" s="347"/>
      <c r="B200" s="18" t="s">
        <v>320</v>
      </c>
      <c r="C200" s="18"/>
      <c r="D200" s="18"/>
      <c r="E200" s="5">
        <v>650</v>
      </c>
      <c r="F200" s="5">
        <v>650</v>
      </c>
      <c r="G200" s="5">
        <v>540</v>
      </c>
      <c r="H200" s="25"/>
      <c r="I200" s="342"/>
      <c r="J200" s="342"/>
      <c r="K200" s="8">
        <v>12</v>
      </c>
      <c r="L200" s="8">
        <v>1</v>
      </c>
      <c r="M200" s="352"/>
      <c r="N200" s="385"/>
      <c r="O200" s="274"/>
      <c r="P200" s="271">
        <f t="shared" si="2"/>
        <v>0</v>
      </c>
    </row>
    <row r="201" spans="1:16" ht="16.5" thickBot="1">
      <c r="A201" s="329"/>
      <c r="B201" s="31" t="s">
        <v>321</v>
      </c>
      <c r="C201" s="31"/>
      <c r="D201" s="31"/>
      <c r="E201" s="4">
        <v>620</v>
      </c>
      <c r="F201" s="4">
        <v>620</v>
      </c>
      <c r="G201" s="4">
        <v>540</v>
      </c>
      <c r="H201" s="32"/>
      <c r="I201" s="343"/>
      <c r="J201" s="343"/>
      <c r="K201" s="9">
        <v>10</v>
      </c>
      <c r="L201" s="9">
        <v>1</v>
      </c>
      <c r="M201" s="353"/>
      <c r="N201" s="386"/>
      <c r="O201" s="273"/>
      <c r="P201" s="271">
        <f t="shared" si="2"/>
        <v>0</v>
      </c>
    </row>
    <row r="202" spans="1:16" ht="38.25" customHeight="1" thickBot="1">
      <c r="A202" s="242" t="s">
        <v>330</v>
      </c>
      <c r="B202" s="68" t="s">
        <v>213</v>
      </c>
      <c r="C202" s="68"/>
      <c r="D202" s="68"/>
      <c r="E202" s="59">
        <v>940</v>
      </c>
      <c r="F202" s="59">
        <v>550</v>
      </c>
      <c r="G202" s="59">
        <v>450</v>
      </c>
      <c r="H202" s="69"/>
      <c r="I202" s="70" t="s">
        <v>24</v>
      </c>
      <c r="J202" s="70" t="s">
        <v>24</v>
      </c>
      <c r="K202" s="129">
        <v>40</v>
      </c>
      <c r="L202" s="70">
        <v>1</v>
      </c>
      <c r="M202" s="71"/>
      <c r="N202" s="163"/>
      <c r="O202" s="274"/>
      <c r="P202" s="271">
        <f t="shared" si="2"/>
        <v>0</v>
      </c>
    </row>
    <row r="203" spans="1:16" ht="42" customHeight="1" thickBot="1">
      <c r="A203" s="242" t="s">
        <v>397</v>
      </c>
      <c r="B203" s="68" t="s">
        <v>213</v>
      </c>
      <c r="C203" s="68"/>
      <c r="D203" s="68"/>
      <c r="E203" s="59">
        <v>800</v>
      </c>
      <c r="F203" s="59">
        <v>450</v>
      </c>
      <c r="G203" s="59">
        <v>500</v>
      </c>
      <c r="H203" s="69"/>
      <c r="I203" s="70" t="s">
        <v>24</v>
      </c>
      <c r="J203" s="70" t="s">
        <v>24</v>
      </c>
      <c r="K203" s="134"/>
      <c r="L203" s="70">
        <v>1</v>
      </c>
      <c r="M203" s="71"/>
      <c r="N203" s="163"/>
      <c r="O203" s="273"/>
      <c r="P203" s="271">
        <f t="shared" si="2"/>
        <v>0</v>
      </c>
    </row>
    <row r="204" spans="1:16" ht="43.5" customHeight="1" thickBot="1">
      <c r="A204" s="242" t="s">
        <v>361</v>
      </c>
      <c r="B204" s="68" t="s">
        <v>362</v>
      </c>
      <c r="C204" s="68"/>
      <c r="D204" s="68"/>
      <c r="E204" s="59">
        <v>900</v>
      </c>
      <c r="F204" s="59">
        <v>750</v>
      </c>
      <c r="G204" s="59">
        <v>700</v>
      </c>
      <c r="H204" s="69"/>
      <c r="I204" s="70" t="s">
        <v>24</v>
      </c>
      <c r="J204" s="70" t="s">
        <v>24</v>
      </c>
      <c r="K204" s="70">
        <v>55</v>
      </c>
      <c r="L204" s="70">
        <v>1</v>
      </c>
      <c r="M204" s="71"/>
      <c r="N204" s="163"/>
      <c r="O204" s="274"/>
      <c r="P204" s="271">
        <f t="shared" si="2"/>
        <v>0</v>
      </c>
    </row>
    <row r="205" spans="1:16" ht="12.75" customHeight="1" thickBot="1">
      <c r="A205" s="253" t="s">
        <v>268</v>
      </c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271">
        <f t="shared" si="2"/>
        <v>0</v>
      </c>
    </row>
    <row r="206" spans="1:16" ht="21.75" customHeight="1" thickBot="1">
      <c r="A206" s="251" t="s">
        <v>347</v>
      </c>
      <c r="B206" s="35" t="s">
        <v>214</v>
      </c>
      <c r="C206" s="35"/>
      <c r="D206" s="35"/>
      <c r="E206" s="36">
        <v>1330</v>
      </c>
      <c r="F206" s="36">
        <v>600</v>
      </c>
      <c r="G206" s="36">
        <v>1350</v>
      </c>
      <c r="H206" s="36"/>
      <c r="I206" s="36" t="s">
        <v>24</v>
      </c>
      <c r="J206" s="36" t="s">
        <v>24</v>
      </c>
      <c r="K206" s="36">
        <v>71</v>
      </c>
      <c r="L206" s="36">
        <v>2</v>
      </c>
      <c r="M206" s="36" t="s">
        <v>37</v>
      </c>
      <c r="N206" s="155" t="s">
        <v>152</v>
      </c>
      <c r="O206" s="267"/>
      <c r="P206" s="271">
        <f t="shared" si="2"/>
        <v>0</v>
      </c>
    </row>
    <row r="207" spans="1:16" ht="21.75" customHeight="1" thickBot="1">
      <c r="A207" s="251" t="s">
        <v>345</v>
      </c>
      <c r="B207" s="35" t="s">
        <v>214</v>
      </c>
      <c r="C207" s="35"/>
      <c r="D207" s="35"/>
      <c r="E207" s="36">
        <v>1000</v>
      </c>
      <c r="F207" s="36">
        <v>550</v>
      </c>
      <c r="G207" s="36">
        <v>1430</v>
      </c>
      <c r="H207" s="36"/>
      <c r="I207" s="36" t="s">
        <v>24</v>
      </c>
      <c r="J207" s="36" t="s">
        <v>24</v>
      </c>
      <c r="K207" s="36">
        <v>50</v>
      </c>
      <c r="L207" s="36">
        <v>1</v>
      </c>
      <c r="M207" s="36" t="s">
        <v>37</v>
      </c>
      <c r="N207" s="155" t="s">
        <v>152</v>
      </c>
      <c r="O207" s="267"/>
      <c r="P207" s="271">
        <f t="shared" si="2"/>
        <v>0</v>
      </c>
    </row>
    <row r="208" spans="1:16" ht="19.5" customHeight="1" thickBot="1">
      <c r="A208" s="251" t="s">
        <v>346</v>
      </c>
      <c r="B208" s="35" t="s">
        <v>214</v>
      </c>
      <c r="C208" s="35" t="s">
        <v>351</v>
      </c>
      <c r="D208" s="35" t="s">
        <v>421</v>
      </c>
      <c r="E208" s="36">
        <v>1650</v>
      </c>
      <c r="F208" s="36">
        <v>800</v>
      </c>
      <c r="G208" s="36">
        <v>1930</v>
      </c>
      <c r="H208" s="36"/>
      <c r="I208" s="36" t="s">
        <v>24</v>
      </c>
      <c r="J208" s="36" t="s">
        <v>24</v>
      </c>
      <c r="K208" s="36">
        <v>93</v>
      </c>
      <c r="L208" s="36">
        <v>2</v>
      </c>
      <c r="M208" s="36" t="s">
        <v>198</v>
      </c>
      <c r="N208" s="155" t="s">
        <v>152</v>
      </c>
      <c r="O208" s="267"/>
      <c r="P208" s="271">
        <f t="shared" si="2"/>
        <v>0</v>
      </c>
    </row>
    <row r="209" spans="1:16" ht="21.75" customHeight="1" thickBot="1">
      <c r="A209" s="251" t="s">
        <v>348</v>
      </c>
      <c r="B209" s="35" t="s">
        <v>214</v>
      </c>
      <c r="C209" s="35"/>
      <c r="D209" s="35"/>
      <c r="E209" s="36">
        <v>1300</v>
      </c>
      <c r="F209" s="36">
        <v>650</v>
      </c>
      <c r="G209" s="36">
        <v>1270</v>
      </c>
      <c r="H209" s="36"/>
      <c r="I209" s="36" t="s">
        <v>24</v>
      </c>
      <c r="J209" s="36"/>
      <c r="K209" s="36">
        <v>45</v>
      </c>
      <c r="L209" s="36">
        <v>1</v>
      </c>
      <c r="M209" s="36" t="s">
        <v>165</v>
      </c>
      <c r="N209" s="155"/>
      <c r="O209" s="267"/>
      <c r="P209" s="271">
        <f t="shared" si="2"/>
        <v>0</v>
      </c>
    </row>
    <row r="210" spans="1:16" ht="22.5" customHeight="1" thickBot="1">
      <c r="A210" s="251" t="s">
        <v>349</v>
      </c>
      <c r="B210" s="35" t="s">
        <v>214</v>
      </c>
      <c r="C210" s="35"/>
      <c r="D210" s="35"/>
      <c r="E210" s="36">
        <v>1640</v>
      </c>
      <c r="F210" s="36">
        <v>600</v>
      </c>
      <c r="G210" s="36">
        <v>1500</v>
      </c>
      <c r="H210" s="36"/>
      <c r="I210" s="36" t="s">
        <v>24</v>
      </c>
      <c r="J210" s="36" t="s">
        <v>24</v>
      </c>
      <c r="K210" s="36">
        <v>67</v>
      </c>
      <c r="L210" s="36">
        <v>2</v>
      </c>
      <c r="M210" s="36" t="s">
        <v>198</v>
      </c>
      <c r="N210" s="155" t="s">
        <v>152</v>
      </c>
      <c r="O210" s="267"/>
      <c r="P210" s="271">
        <f t="shared" si="2"/>
        <v>0</v>
      </c>
    </row>
    <row r="211" spans="1:16" ht="24" customHeight="1" thickBot="1">
      <c r="A211" s="251" t="s">
        <v>350</v>
      </c>
      <c r="B211" s="35" t="s">
        <v>214</v>
      </c>
      <c r="C211" s="35" t="s">
        <v>351</v>
      </c>
      <c r="D211" s="35" t="s">
        <v>421</v>
      </c>
      <c r="E211" s="36">
        <v>1370</v>
      </c>
      <c r="F211" s="36">
        <v>1200</v>
      </c>
      <c r="G211" s="36">
        <v>1640</v>
      </c>
      <c r="H211" s="36"/>
      <c r="I211" s="36" t="s">
        <v>24</v>
      </c>
      <c r="J211" s="36" t="s">
        <v>24</v>
      </c>
      <c r="K211" s="109">
        <v>97</v>
      </c>
      <c r="L211" s="109">
        <v>2</v>
      </c>
      <c r="M211" s="51" t="s">
        <v>290</v>
      </c>
      <c r="N211" s="159" t="s">
        <v>49</v>
      </c>
      <c r="O211" s="267"/>
      <c r="P211" s="271">
        <f t="shared" si="2"/>
        <v>0</v>
      </c>
    </row>
    <row r="212" spans="1:16" ht="24" customHeight="1" thickBot="1">
      <c r="A212" s="251" t="s">
        <v>369</v>
      </c>
      <c r="B212" s="35" t="s">
        <v>214</v>
      </c>
      <c r="C212" s="35" t="s">
        <v>351</v>
      </c>
      <c r="D212" s="49" t="s">
        <v>422</v>
      </c>
      <c r="E212" s="101">
        <v>1300</v>
      </c>
      <c r="F212" s="217">
        <v>700</v>
      </c>
      <c r="G212" s="217">
        <v>2005</v>
      </c>
      <c r="H212" s="101"/>
      <c r="I212" s="36" t="s">
        <v>24</v>
      </c>
      <c r="J212" s="36" t="s">
        <v>24</v>
      </c>
      <c r="K212" s="110">
        <v>82</v>
      </c>
      <c r="L212" s="110">
        <v>1</v>
      </c>
      <c r="M212" s="51"/>
      <c r="N212" s="159"/>
      <c r="O212" s="267"/>
      <c r="P212" s="271">
        <f t="shared" si="2"/>
        <v>0</v>
      </c>
    </row>
    <row r="213" spans="1:16" ht="24" customHeight="1" thickBot="1">
      <c r="A213" s="251" t="s">
        <v>369</v>
      </c>
      <c r="B213" s="49" t="s">
        <v>21</v>
      </c>
      <c r="C213" s="49"/>
      <c r="D213" s="49"/>
      <c r="E213" s="107">
        <v>500</v>
      </c>
      <c r="F213" s="217">
        <v>360</v>
      </c>
      <c r="G213" s="217">
        <v>2005</v>
      </c>
      <c r="H213" s="107"/>
      <c r="I213" s="36" t="s">
        <v>24</v>
      </c>
      <c r="J213" s="36" t="s">
        <v>24</v>
      </c>
      <c r="K213" s="110">
        <f>42+2.5</f>
        <v>44.5</v>
      </c>
      <c r="L213" s="110">
        <v>2</v>
      </c>
      <c r="M213" s="51"/>
      <c r="N213" s="159"/>
      <c r="O213" s="267"/>
      <c r="P213" s="271">
        <f t="shared" si="2"/>
        <v>0</v>
      </c>
    </row>
    <row r="214" spans="1:16" ht="24" customHeight="1" thickBot="1">
      <c r="A214" s="251" t="s">
        <v>372</v>
      </c>
      <c r="B214" s="35" t="s">
        <v>214</v>
      </c>
      <c r="C214" s="35" t="s">
        <v>351</v>
      </c>
      <c r="D214" s="49" t="s">
        <v>422</v>
      </c>
      <c r="E214" s="108">
        <v>1300</v>
      </c>
      <c r="F214" s="217">
        <v>1400</v>
      </c>
      <c r="G214" s="217">
        <v>2005</v>
      </c>
      <c r="H214" s="108"/>
      <c r="I214" s="36" t="s">
        <v>24</v>
      </c>
      <c r="J214" s="36" t="s">
        <v>24</v>
      </c>
      <c r="K214" s="110">
        <f>56+40</f>
        <v>96</v>
      </c>
      <c r="L214" s="110">
        <v>2</v>
      </c>
      <c r="M214" s="51"/>
      <c r="N214" s="159"/>
      <c r="O214" s="267"/>
      <c r="P214" s="271">
        <f t="shared" si="2"/>
        <v>0</v>
      </c>
    </row>
    <row r="215" spans="1:16" ht="24" customHeight="1" thickBot="1">
      <c r="A215" s="251" t="s">
        <v>372</v>
      </c>
      <c r="B215" s="49" t="s">
        <v>21</v>
      </c>
      <c r="C215" s="49"/>
      <c r="D215" s="49"/>
      <c r="E215" s="232">
        <v>600</v>
      </c>
      <c r="F215" s="232">
        <v>2005</v>
      </c>
      <c r="G215" s="232">
        <v>370</v>
      </c>
      <c r="H215" s="232"/>
      <c r="I215" s="36" t="s">
        <v>24</v>
      </c>
      <c r="J215" s="36" t="s">
        <v>24</v>
      </c>
      <c r="K215" s="110">
        <v>63.5</v>
      </c>
      <c r="L215" s="110">
        <v>1</v>
      </c>
      <c r="M215" s="51"/>
      <c r="N215" s="159"/>
      <c r="O215" s="267"/>
      <c r="P215" s="267">
        <f t="shared" si="2"/>
        <v>0</v>
      </c>
    </row>
    <row r="216" spans="1:16" ht="21.75" customHeight="1" thickBot="1">
      <c r="A216" s="251" t="s">
        <v>417</v>
      </c>
      <c r="B216" s="35" t="s">
        <v>214</v>
      </c>
      <c r="C216" s="35" t="s">
        <v>351</v>
      </c>
      <c r="D216" s="49" t="s">
        <v>421</v>
      </c>
      <c r="E216" s="232">
        <v>1500</v>
      </c>
      <c r="F216" s="232">
        <v>1100</v>
      </c>
      <c r="G216" s="232">
        <v>1820</v>
      </c>
      <c r="H216" s="232"/>
      <c r="I216" s="36" t="s">
        <v>24</v>
      </c>
      <c r="J216" s="36" t="s">
        <v>24</v>
      </c>
      <c r="K216" s="110">
        <f>51+26.5</f>
        <v>77.5</v>
      </c>
      <c r="L216" s="110">
        <v>2</v>
      </c>
      <c r="M216" s="249"/>
      <c r="N216" s="249"/>
      <c r="O216" s="273"/>
      <c r="P216" s="267">
        <f>K216*O216</f>
        <v>0</v>
      </c>
    </row>
    <row r="217" spans="1:16" ht="13.5" customHeight="1">
      <c r="A217" s="254" t="s">
        <v>269</v>
      </c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271">
        <f t="shared" si="2"/>
        <v>0</v>
      </c>
    </row>
    <row r="218" spans="1:16" ht="32.25" customHeight="1">
      <c r="A218" s="246" t="s">
        <v>419</v>
      </c>
      <c r="B218" s="57" t="s">
        <v>420</v>
      </c>
      <c r="C218" s="57"/>
      <c r="D218" s="57"/>
      <c r="E218" s="73">
        <v>1000</v>
      </c>
      <c r="F218" s="212" t="s">
        <v>223</v>
      </c>
      <c r="G218" s="212">
        <v>750</v>
      </c>
      <c r="H218" s="73"/>
      <c r="I218" s="73"/>
      <c r="J218" s="73" t="s">
        <v>29</v>
      </c>
      <c r="K218" s="73">
        <v>14</v>
      </c>
      <c r="L218" s="73">
        <v>2</v>
      </c>
      <c r="M218" s="73"/>
      <c r="N218" s="157" t="s">
        <v>225</v>
      </c>
      <c r="O218" s="267"/>
      <c r="P218" s="271">
        <f aca="true" t="shared" si="3" ref="P218:P296">K218*O218</f>
        <v>0</v>
      </c>
    </row>
    <row r="219" spans="1:16" ht="62.25" customHeight="1">
      <c r="A219" s="246" t="s">
        <v>323</v>
      </c>
      <c r="B219" s="57" t="s">
        <v>221</v>
      </c>
      <c r="C219" s="57"/>
      <c r="D219" s="57"/>
      <c r="E219" s="73">
        <v>1000</v>
      </c>
      <c r="F219" s="212" t="s">
        <v>224</v>
      </c>
      <c r="G219" s="212">
        <v>750</v>
      </c>
      <c r="H219" s="73"/>
      <c r="I219" s="73"/>
      <c r="J219" s="73" t="s">
        <v>29</v>
      </c>
      <c r="K219" s="73">
        <v>19</v>
      </c>
      <c r="L219" s="73">
        <v>2</v>
      </c>
      <c r="M219" s="73"/>
      <c r="N219" s="157" t="s">
        <v>225</v>
      </c>
      <c r="O219" s="267"/>
      <c r="P219" s="271">
        <f t="shared" si="3"/>
        <v>0</v>
      </c>
    </row>
    <row r="220" spans="1:16" ht="60.75" customHeight="1">
      <c r="A220" s="255" t="s">
        <v>322</v>
      </c>
      <c r="B220" s="14" t="s">
        <v>221</v>
      </c>
      <c r="C220" s="14"/>
      <c r="D220" s="14"/>
      <c r="E220" s="75">
        <v>1200</v>
      </c>
      <c r="F220" s="218" t="s">
        <v>222</v>
      </c>
      <c r="G220" s="218">
        <v>750</v>
      </c>
      <c r="H220" s="75"/>
      <c r="I220" s="75"/>
      <c r="J220" s="75" t="s">
        <v>29</v>
      </c>
      <c r="K220" s="75">
        <v>15</v>
      </c>
      <c r="L220" s="75">
        <v>2</v>
      </c>
      <c r="M220" s="75"/>
      <c r="N220" s="164" t="s">
        <v>225</v>
      </c>
      <c r="O220" s="267"/>
      <c r="P220" s="271">
        <f t="shared" si="3"/>
        <v>0</v>
      </c>
    </row>
    <row r="221" spans="1:16" ht="29.25" customHeight="1" thickBot="1">
      <c r="A221" s="256" t="s">
        <v>228</v>
      </c>
      <c r="B221" s="6" t="s">
        <v>128</v>
      </c>
      <c r="C221" s="6"/>
      <c r="D221" s="6"/>
      <c r="E221" s="76">
        <v>1000</v>
      </c>
      <c r="F221" s="214" t="s">
        <v>223</v>
      </c>
      <c r="G221" s="214">
        <v>720</v>
      </c>
      <c r="H221" s="76"/>
      <c r="I221" s="76"/>
      <c r="J221" s="202" t="s">
        <v>29</v>
      </c>
      <c r="K221" s="76">
        <v>17</v>
      </c>
      <c r="L221" s="76">
        <v>2</v>
      </c>
      <c r="M221" s="76"/>
      <c r="N221" s="165"/>
      <c r="O221" s="267"/>
      <c r="P221" s="271">
        <f t="shared" si="3"/>
        <v>0</v>
      </c>
    </row>
    <row r="222" spans="1:16" ht="18" customHeight="1" thickBot="1">
      <c r="A222" s="250" t="s">
        <v>270</v>
      </c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207"/>
      <c r="M222" s="177"/>
      <c r="N222" s="177"/>
      <c r="O222" s="177"/>
      <c r="P222" s="271">
        <f t="shared" si="3"/>
        <v>0</v>
      </c>
    </row>
    <row r="223" spans="1:16" ht="31.5" customHeight="1">
      <c r="A223" s="255" t="s">
        <v>215</v>
      </c>
      <c r="B223" s="14" t="s">
        <v>218</v>
      </c>
      <c r="C223" s="14"/>
      <c r="D223" s="14"/>
      <c r="E223" s="75">
        <v>335</v>
      </c>
      <c r="F223" s="218">
        <v>800</v>
      </c>
      <c r="G223" s="218">
        <v>750</v>
      </c>
      <c r="H223" s="75" t="s">
        <v>219</v>
      </c>
      <c r="I223" s="75" t="s">
        <v>24</v>
      </c>
      <c r="J223" s="75"/>
      <c r="K223" s="75">
        <v>31</v>
      </c>
      <c r="L223" s="75">
        <v>1</v>
      </c>
      <c r="M223" s="75" t="s">
        <v>183</v>
      </c>
      <c r="N223" s="164"/>
      <c r="O223" s="267"/>
      <c r="P223" s="271">
        <f t="shared" si="3"/>
        <v>0</v>
      </c>
    </row>
    <row r="224" spans="1:16" ht="29.25" customHeight="1">
      <c r="A224" s="246" t="s">
        <v>216</v>
      </c>
      <c r="B224" s="57" t="s">
        <v>218</v>
      </c>
      <c r="C224" s="57"/>
      <c r="D224" s="57"/>
      <c r="E224" s="73">
        <v>335</v>
      </c>
      <c r="F224" s="212">
        <v>800</v>
      </c>
      <c r="G224" s="212">
        <v>750</v>
      </c>
      <c r="H224" s="73" t="s">
        <v>219</v>
      </c>
      <c r="I224" s="73" t="s">
        <v>24</v>
      </c>
      <c r="J224" s="73" t="s">
        <v>68</v>
      </c>
      <c r="K224" s="73">
        <v>52</v>
      </c>
      <c r="L224" s="73">
        <v>1</v>
      </c>
      <c r="M224" s="73" t="s">
        <v>183</v>
      </c>
      <c r="N224" s="157" t="s">
        <v>220</v>
      </c>
      <c r="O224" s="267"/>
      <c r="P224" s="271">
        <f t="shared" si="3"/>
        <v>0</v>
      </c>
    </row>
    <row r="225" spans="1:16" ht="31.5" customHeight="1" thickBot="1">
      <c r="A225" s="247" t="s">
        <v>217</v>
      </c>
      <c r="B225" s="17" t="s">
        <v>218</v>
      </c>
      <c r="C225" s="17"/>
      <c r="D225" s="17"/>
      <c r="E225" s="74">
        <v>435</v>
      </c>
      <c r="F225" s="213">
        <v>800</v>
      </c>
      <c r="G225" s="213">
        <v>750</v>
      </c>
      <c r="H225" s="74" t="s">
        <v>299</v>
      </c>
      <c r="I225" s="74" t="s">
        <v>24</v>
      </c>
      <c r="J225" s="74" t="s">
        <v>68</v>
      </c>
      <c r="K225" s="74">
        <v>54</v>
      </c>
      <c r="L225" s="74">
        <v>1</v>
      </c>
      <c r="M225" s="74" t="s">
        <v>183</v>
      </c>
      <c r="N225" s="158" t="s">
        <v>220</v>
      </c>
      <c r="O225" s="267"/>
      <c r="P225" s="271">
        <f t="shared" si="3"/>
        <v>0</v>
      </c>
    </row>
    <row r="226" spans="1:16" ht="16.5" thickBot="1">
      <c r="A226" s="257" t="s">
        <v>271</v>
      </c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271">
        <f t="shared" si="3"/>
        <v>0</v>
      </c>
    </row>
    <row r="227" spans="1:16" ht="31.5" customHeight="1">
      <c r="A227" s="245" t="s">
        <v>208</v>
      </c>
      <c r="B227" s="58" t="s">
        <v>211</v>
      </c>
      <c r="C227" s="58"/>
      <c r="D227" s="58"/>
      <c r="E227" s="199">
        <v>645</v>
      </c>
      <c r="F227" s="211">
        <v>450</v>
      </c>
      <c r="G227" s="211">
        <v>610</v>
      </c>
      <c r="H227" s="199"/>
      <c r="I227" s="199" t="s">
        <v>24</v>
      </c>
      <c r="J227" s="199"/>
      <c r="K227" s="199">
        <v>20</v>
      </c>
      <c r="L227" s="144">
        <v>3</v>
      </c>
      <c r="M227" s="344" t="s">
        <v>212</v>
      </c>
      <c r="N227" s="354"/>
      <c r="O227" s="267"/>
      <c r="P227" s="271">
        <f t="shared" si="3"/>
        <v>0</v>
      </c>
    </row>
    <row r="228" spans="1:16" ht="20.25" customHeight="1">
      <c r="A228" s="246" t="s">
        <v>209</v>
      </c>
      <c r="B228" s="57" t="s">
        <v>211</v>
      </c>
      <c r="C228" s="57"/>
      <c r="D228" s="57"/>
      <c r="E228" s="200">
        <v>1150</v>
      </c>
      <c r="F228" s="212">
        <v>510</v>
      </c>
      <c r="G228" s="212">
        <v>600</v>
      </c>
      <c r="H228" s="200"/>
      <c r="I228" s="200" t="s">
        <v>24</v>
      </c>
      <c r="J228" s="200"/>
      <c r="K228" s="200">
        <v>44</v>
      </c>
      <c r="L228" s="145">
        <v>2</v>
      </c>
      <c r="M228" s="345"/>
      <c r="N228" s="355"/>
      <c r="O228" s="267"/>
      <c r="P228" s="271">
        <f t="shared" si="3"/>
        <v>0</v>
      </c>
    </row>
    <row r="229" spans="1:16" ht="49.5" customHeight="1" thickBot="1">
      <c r="A229" s="246" t="s">
        <v>210</v>
      </c>
      <c r="B229" s="57" t="s">
        <v>211</v>
      </c>
      <c r="C229" s="57"/>
      <c r="D229" s="57"/>
      <c r="E229" s="200">
        <v>800</v>
      </c>
      <c r="F229" s="212">
        <v>500</v>
      </c>
      <c r="G229" s="212">
        <v>740</v>
      </c>
      <c r="H229" s="200"/>
      <c r="I229" s="200" t="s">
        <v>24</v>
      </c>
      <c r="J229" s="200"/>
      <c r="K229" s="200">
        <v>29</v>
      </c>
      <c r="L229" s="145">
        <v>2</v>
      </c>
      <c r="M229" s="346"/>
      <c r="N229" s="356"/>
      <c r="O229" s="267"/>
      <c r="P229" s="271">
        <f t="shared" si="3"/>
        <v>0</v>
      </c>
    </row>
    <row r="230" spans="1:16" ht="23.25" customHeight="1" thickBot="1">
      <c r="A230" s="246" t="s">
        <v>374</v>
      </c>
      <c r="B230" s="60" t="s">
        <v>211</v>
      </c>
      <c r="C230" s="60"/>
      <c r="D230" s="60"/>
      <c r="E230" s="5">
        <v>1400</v>
      </c>
      <c r="F230" s="8">
        <v>500</v>
      </c>
      <c r="G230" s="8">
        <v>1690</v>
      </c>
      <c r="H230" s="25" t="s">
        <v>100</v>
      </c>
      <c r="I230" s="5" t="s">
        <v>24</v>
      </c>
      <c r="J230" s="5" t="s">
        <v>29</v>
      </c>
      <c r="K230" s="5">
        <v>69</v>
      </c>
      <c r="L230" s="62">
        <v>1</v>
      </c>
      <c r="M230" s="61" t="s">
        <v>47</v>
      </c>
      <c r="N230" s="166" t="s">
        <v>48</v>
      </c>
      <c r="O230" s="267"/>
      <c r="P230" s="271">
        <f t="shared" si="3"/>
        <v>0</v>
      </c>
    </row>
    <row r="231" spans="1:16" ht="22.5" customHeight="1" thickBot="1">
      <c r="A231" s="246" t="s">
        <v>375</v>
      </c>
      <c r="B231" s="60" t="s">
        <v>211</v>
      </c>
      <c r="C231" s="60"/>
      <c r="D231" s="60"/>
      <c r="E231" s="5">
        <v>2100</v>
      </c>
      <c r="F231" s="8">
        <v>470</v>
      </c>
      <c r="G231" s="8">
        <v>500</v>
      </c>
      <c r="H231" s="25">
        <v>1200</v>
      </c>
      <c r="I231" s="5" t="s">
        <v>24</v>
      </c>
      <c r="J231" s="5"/>
      <c r="K231" s="5">
        <v>50</v>
      </c>
      <c r="L231" s="62">
        <v>1</v>
      </c>
      <c r="M231" s="61"/>
      <c r="N231" s="166"/>
      <c r="O231" s="272"/>
      <c r="P231" s="271">
        <f t="shared" si="3"/>
        <v>0</v>
      </c>
    </row>
    <row r="232" spans="1:16" ht="22.5" customHeight="1" thickBot="1">
      <c r="A232" s="246" t="s">
        <v>376</v>
      </c>
      <c r="B232" s="60" t="s">
        <v>378</v>
      </c>
      <c r="C232" s="60"/>
      <c r="D232" s="60"/>
      <c r="E232" s="5">
        <v>450</v>
      </c>
      <c r="F232" s="8">
        <v>280</v>
      </c>
      <c r="G232" s="8">
        <v>22</v>
      </c>
      <c r="H232" s="25"/>
      <c r="I232" s="5" t="s">
        <v>368</v>
      </c>
      <c r="J232" s="5"/>
      <c r="K232" s="208"/>
      <c r="L232" s="62">
        <v>1</v>
      </c>
      <c r="M232" s="61"/>
      <c r="N232" s="166"/>
      <c r="O232" s="265"/>
      <c r="P232" s="271">
        <f t="shared" si="3"/>
        <v>0</v>
      </c>
    </row>
    <row r="233" spans="1:16" ht="22.5" customHeight="1" thickBot="1">
      <c r="A233" s="247" t="s">
        <v>376</v>
      </c>
      <c r="B233" s="209" t="s">
        <v>377</v>
      </c>
      <c r="C233" s="209"/>
      <c r="D233" s="209"/>
      <c r="E233" s="4">
        <v>1200</v>
      </c>
      <c r="F233" s="9">
        <v>280</v>
      </c>
      <c r="G233" s="9">
        <v>22</v>
      </c>
      <c r="H233" s="32"/>
      <c r="I233" s="4" t="s">
        <v>368</v>
      </c>
      <c r="J233" s="4"/>
      <c r="K233" s="210"/>
      <c r="L233" s="63">
        <v>1</v>
      </c>
      <c r="M233" s="61"/>
      <c r="N233" s="166"/>
      <c r="O233" s="269"/>
      <c r="P233" s="271">
        <f t="shared" si="3"/>
        <v>0</v>
      </c>
    </row>
    <row r="234" spans="1:16" ht="19.5" customHeight="1" thickBot="1">
      <c r="A234" s="252" t="s">
        <v>272</v>
      </c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67"/>
      <c r="N234" s="167"/>
      <c r="O234" s="167"/>
      <c r="P234" s="271">
        <f t="shared" si="3"/>
        <v>0</v>
      </c>
    </row>
    <row r="235" spans="1:16" ht="24" customHeight="1" thickBot="1">
      <c r="A235" s="328" t="s">
        <v>206</v>
      </c>
      <c r="B235" s="58" t="s">
        <v>207</v>
      </c>
      <c r="C235" s="58"/>
      <c r="D235" s="58"/>
      <c r="E235" s="72">
        <v>800</v>
      </c>
      <c r="F235" s="211">
        <v>580</v>
      </c>
      <c r="G235" s="211">
        <v>2100</v>
      </c>
      <c r="H235" s="72"/>
      <c r="I235" s="72" t="s">
        <v>24</v>
      </c>
      <c r="J235" s="72" t="s">
        <v>24</v>
      </c>
      <c r="K235" s="72">
        <v>86</v>
      </c>
      <c r="L235" s="80">
        <v>1</v>
      </c>
      <c r="M235" s="52" t="s">
        <v>204</v>
      </c>
      <c r="N235" s="155" t="s">
        <v>204</v>
      </c>
      <c r="O235" s="265"/>
      <c r="P235" s="271">
        <f t="shared" si="3"/>
        <v>0</v>
      </c>
    </row>
    <row r="236" spans="1:16" ht="33.75" customHeight="1" thickBot="1">
      <c r="A236" s="329"/>
      <c r="B236" s="17" t="s">
        <v>281</v>
      </c>
      <c r="C236" s="17"/>
      <c r="D236" s="17"/>
      <c r="E236" s="74">
        <v>800</v>
      </c>
      <c r="F236" s="213">
        <v>580</v>
      </c>
      <c r="G236" s="213">
        <v>2100</v>
      </c>
      <c r="H236" s="74"/>
      <c r="I236" s="74" t="s">
        <v>24</v>
      </c>
      <c r="J236" s="74" t="s">
        <v>24</v>
      </c>
      <c r="K236" s="74">
        <v>103</v>
      </c>
      <c r="L236" s="82">
        <v>2</v>
      </c>
      <c r="M236" s="52" t="s">
        <v>204</v>
      </c>
      <c r="N236" s="155" t="s">
        <v>204</v>
      </c>
      <c r="O236" s="269"/>
      <c r="P236" s="271">
        <f t="shared" si="3"/>
        <v>0</v>
      </c>
    </row>
    <row r="237" spans="1:16" ht="21" customHeight="1">
      <c r="A237" s="330" t="s">
        <v>201</v>
      </c>
      <c r="B237" s="14" t="s">
        <v>202</v>
      </c>
      <c r="C237" s="14"/>
      <c r="D237" s="14"/>
      <c r="E237" s="75">
        <v>1500</v>
      </c>
      <c r="F237" s="218">
        <v>600</v>
      </c>
      <c r="G237" s="218">
        <v>2020</v>
      </c>
      <c r="H237" s="75"/>
      <c r="I237" s="332" t="s">
        <v>24</v>
      </c>
      <c r="J237" s="332" t="s">
        <v>24</v>
      </c>
      <c r="K237" s="75">
        <v>134</v>
      </c>
      <c r="L237" s="75">
        <v>3</v>
      </c>
      <c r="M237" s="348" t="s">
        <v>204</v>
      </c>
      <c r="N237" s="354" t="s">
        <v>204</v>
      </c>
      <c r="O237" s="265"/>
      <c r="P237" s="271">
        <f t="shared" si="3"/>
        <v>0</v>
      </c>
    </row>
    <row r="238" spans="1:16" ht="24" customHeight="1" thickBot="1">
      <c r="A238" s="331"/>
      <c r="B238" s="6" t="s">
        <v>203</v>
      </c>
      <c r="C238" s="6"/>
      <c r="D238" s="6"/>
      <c r="E238" s="76">
        <v>1500</v>
      </c>
      <c r="F238" s="214">
        <v>600</v>
      </c>
      <c r="G238" s="214">
        <v>2020</v>
      </c>
      <c r="H238" s="76"/>
      <c r="I238" s="333"/>
      <c r="J238" s="333"/>
      <c r="K238" s="76">
        <v>138</v>
      </c>
      <c r="L238" s="76">
        <v>3</v>
      </c>
      <c r="M238" s="350"/>
      <c r="N238" s="356"/>
      <c r="O238" s="269"/>
      <c r="P238" s="271">
        <f t="shared" si="3"/>
        <v>0</v>
      </c>
    </row>
    <row r="239" spans="1:16" ht="17.25" customHeight="1" thickBot="1">
      <c r="A239" s="328" t="s">
        <v>282</v>
      </c>
      <c r="B239" s="58" t="s">
        <v>282</v>
      </c>
      <c r="C239" s="58"/>
      <c r="D239" s="58"/>
      <c r="E239" s="72">
        <v>1800</v>
      </c>
      <c r="F239" s="211">
        <v>580</v>
      </c>
      <c r="G239" s="211">
        <v>2200</v>
      </c>
      <c r="H239" s="72"/>
      <c r="I239" s="72" t="s">
        <v>24</v>
      </c>
      <c r="J239" s="72" t="s">
        <v>24</v>
      </c>
      <c r="K239" s="72">
        <v>185</v>
      </c>
      <c r="L239" s="80">
        <v>3</v>
      </c>
      <c r="M239" s="54"/>
      <c r="N239" s="90"/>
      <c r="O239" s="265"/>
      <c r="P239" s="271">
        <f t="shared" si="3"/>
        <v>0</v>
      </c>
    </row>
    <row r="240" spans="1:16" ht="18" customHeight="1" thickBot="1">
      <c r="A240" s="329"/>
      <c r="B240" s="17" t="s">
        <v>205</v>
      </c>
      <c r="C240" s="17"/>
      <c r="D240" s="17"/>
      <c r="E240" s="74">
        <v>1800</v>
      </c>
      <c r="F240" s="213">
        <v>580</v>
      </c>
      <c r="G240" s="213">
        <v>2200</v>
      </c>
      <c r="H240" s="74"/>
      <c r="I240" s="74" t="s">
        <v>24</v>
      </c>
      <c r="J240" s="74" t="s">
        <v>24</v>
      </c>
      <c r="K240" s="74">
        <v>193</v>
      </c>
      <c r="L240" s="82">
        <v>3</v>
      </c>
      <c r="M240" s="52" t="s">
        <v>204</v>
      </c>
      <c r="N240" s="155" t="s">
        <v>204</v>
      </c>
      <c r="O240" s="269"/>
      <c r="P240" s="271">
        <f t="shared" si="3"/>
        <v>0</v>
      </c>
    </row>
    <row r="241" spans="1:16" ht="32.25" customHeight="1" thickBot="1">
      <c r="A241" s="242" t="s">
        <v>196</v>
      </c>
      <c r="B241" s="41" t="s">
        <v>283</v>
      </c>
      <c r="C241" s="41"/>
      <c r="D241" s="41"/>
      <c r="E241" s="87">
        <v>1382</v>
      </c>
      <c r="F241" s="216">
        <v>590</v>
      </c>
      <c r="G241" s="216">
        <v>2420</v>
      </c>
      <c r="H241" s="87"/>
      <c r="I241" s="87" t="s">
        <v>24</v>
      </c>
      <c r="J241" s="87" t="s">
        <v>24</v>
      </c>
      <c r="K241" s="87">
        <v>165</v>
      </c>
      <c r="L241" s="87">
        <v>3</v>
      </c>
      <c r="M241" s="36" t="s">
        <v>198</v>
      </c>
      <c r="N241" s="155" t="s">
        <v>199</v>
      </c>
      <c r="O241" s="273"/>
      <c r="P241" s="271">
        <f t="shared" si="3"/>
        <v>0</v>
      </c>
    </row>
    <row r="242" spans="1:16" ht="33" customHeight="1" thickBot="1">
      <c r="A242" s="240" t="s">
        <v>197</v>
      </c>
      <c r="B242" s="49" t="s">
        <v>284</v>
      </c>
      <c r="C242" s="49"/>
      <c r="D242" s="49"/>
      <c r="E242" s="85">
        <v>2050</v>
      </c>
      <c r="F242" s="217">
        <v>590</v>
      </c>
      <c r="G242" s="217">
        <v>2420</v>
      </c>
      <c r="H242" s="85"/>
      <c r="I242" s="85" t="s">
        <v>24</v>
      </c>
      <c r="J242" s="85" t="s">
        <v>24</v>
      </c>
      <c r="K242" s="85">
        <v>260</v>
      </c>
      <c r="L242" s="85">
        <v>4</v>
      </c>
      <c r="M242" s="36" t="s">
        <v>198</v>
      </c>
      <c r="N242" s="155" t="s">
        <v>199</v>
      </c>
      <c r="O242" s="274"/>
      <c r="P242" s="271">
        <f t="shared" si="3"/>
        <v>0</v>
      </c>
    </row>
    <row r="243" spans="1:16" ht="16.5" thickBot="1">
      <c r="A243" s="328" t="s">
        <v>200</v>
      </c>
      <c r="B243" s="58" t="s">
        <v>200</v>
      </c>
      <c r="C243" s="58"/>
      <c r="D243" s="58"/>
      <c r="E243" s="72">
        <v>2100</v>
      </c>
      <c r="F243" s="211">
        <v>550</v>
      </c>
      <c r="G243" s="211">
        <v>2420</v>
      </c>
      <c r="H243" s="72"/>
      <c r="I243" s="72" t="s">
        <v>24</v>
      </c>
      <c r="J243" s="72" t="s">
        <v>24</v>
      </c>
      <c r="K243" s="72">
        <v>170</v>
      </c>
      <c r="L243" s="80">
        <v>3</v>
      </c>
      <c r="M243" s="52"/>
      <c r="N243" s="155"/>
      <c r="O243" s="273"/>
      <c r="P243" s="271">
        <f t="shared" si="3"/>
        <v>0</v>
      </c>
    </row>
    <row r="244" spans="1:16" ht="20.25" customHeight="1" thickBot="1">
      <c r="A244" s="329"/>
      <c r="B244" s="17" t="s">
        <v>200</v>
      </c>
      <c r="C244" s="17"/>
      <c r="D244" s="17"/>
      <c r="E244" s="74">
        <v>2100</v>
      </c>
      <c r="F244" s="213">
        <v>550</v>
      </c>
      <c r="G244" s="213">
        <v>2420</v>
      </c>
      <c r="H244" s="74"/>
      <c r="I244" s="74" t="s">
        <v>24</v>
      </c>
      <c r="J244" s="74" t="s">
        <v>24</v>
      </c>
      <c r="K244" s="74">
        <v>206</v>
      </c>
      <c r="L244" s="82">
        <v>3</v>
      </c>
      <c r="M244" s="52" t="s">
        <v>198</v>
      </c>
      <c r="N244" s="155" t="s">
        <v>199</v>
      </c>
      <c r="O244" s="274"/>
      <c r="P244" s="271">
        <f t="shared" si="3"/>
        <v>0</v>
      </c>
    </row>
    <row r="245" spans="1:16" ht="15" customHeight="1" thickBot="1">
      <c r="A245" s="241" t="s">
        <v>71</v>
      </c>
      <c r="B245" s="50" t="s">
        <v>71</v>
      </c>
      <c r="C245" s="50"/>
      <c r="D245" s="50"/>
      <c r="E245" s="152">
        <v>1500</v>
      </c>
      <c r="F245" s="215">
        <v>600</v>
      </c>
      <c r="G245" s="215">
        <v>2020</v>
      </c>
      <c r="H245" s="152"/>
      <c r="I245" s="152" t="s">
        <v>24</v>
      </c>
      <c r="J245" s="152" t="s">
        <v>24</v>
      </c>
      <c r="K245" s="152"/>
      <c r="L245" s="152"/>
      <c r="M245" s="151" t="s">
        <v>37</v>
      </c>
      <c r="N245" s="100" t="s">
        <v>72</v>
      </c>
      <c r="O245" s="273"/>
      <c r="P245" s="271">
        <f t="shared" si="3"/>
        <v>0</v>
      </c>
    </row>
    <row r="246" spans="1:16" ht="14.25" customHeight="1" thickBot="1">
      <c r="A246" s="250" t="s">
        <v>273</v>
      </c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271">
        <f t="shared" si="3"/>
        <v>0</v>
      </c>
    </row>
    <row r="247" spans="1:16" ht="14.25" customHeight="1">
      <c r="A247" s="325" t="s">
        <v>428</v>
      </c>
      <c r="B247" s="168" t="s">
        <v>429</v>
      </c>
      <c r="C247" s="168"/>
      <c r="D247" s="168"/>
      <c r="E247" s="169">
        <v>900</v>
      </c>
      <c r="F247" s="169">
        <v>600</v>
      </c>
      <c r="G247" s="169">
        <v>850</v>
      </c>
      <c r="H247" s="150"/>
      <c r="I247" s="170" t="s">
        <v>24</v>
      </c>
      <c r="J247" s="171" t="s">
        <v>29</v>
      </c>
      <c r="K247" s="169">
        <f>35.5+8.5+13.5</f>
        <v>57.5</v>
      </c>
      <c r="L247" s="172">
        <v>3</v>
      </c>
      <c r="M247" s="177"/>
      <c r="N247" s="177"/>
      <c r="O247" s="177"/>
      <c r="P247" s="271"/>
    </row>
    <row r="248" spans="1:16" ht="14.25" customHeight="1">
      <c r="A248" s="326"/>
      <c r="B248" s="168" t="s">
        <v>430</v>
      </c>
      <c r="C248" s="28"/>
      <c r="D248" s="28"/>
      <c r="E248" s="5">
        <v>1000</v>
      </c>
      <c r="F248" s="5">
        <v>600</v>
      </c>
      <c r="G248" s="5">
        <v>850</v>
      </c>
      <c r="H248" s="25"/>
      <c r="I248" s="91" t="s">
        <v>24</v>
      </c>
      <c r="J248" s="92" t="s">
        <v>29</v>
      </c>
      <c r="K248" s="5">
        <f>28.5+4+15</f>
        <v>47.5</v>
      </c>
      <c r="L248" s="62">
        <v>3</v>
      </c>
      <c r="M248" s="177"/>
      <c r="N248" s="177"/>
      <c r="O248" s="177"/>
      <c r="P248" s="271"/>
    </row>
    <row r="249" spans="1:16" ht="14.25" customHeight="1">
      <c r="A249" s="326"/>
      <c r="B249" s="28" t="s">
        <v>440</v>
      </c>
      <c r="C249" s="28"/>
      <c r="D249" s="28"/>
      <c r="E249" s="5">
        <v>900</v>
      </c>
      <c r="F249" s="5">
        <v>600</v>
      </c>
      <c r="G249" s="5">
        <v>850</v>
      </c>
      <c r="H249" s="25"/>
      <c r="I249" s="91" t="s">
        <v>24</v>
      </c>
      <c r="J249" s="92" t="s">
        <v>29</v>
      </c>
      <c r="K249" s="5">
        <f>38+9+13.5</f>
        <v>60.5</v>
      </c>
      <c r="L249" s="62">
        <v>3</v>
      </c>
      <c r="M249" s="177"/>
      <c r="N249" s="177"/>
      <c r="O249" s="177"/>
      <c r="P249" s="271"/>
    </row>
    <row r="250" spans="1:16" ht="14.25" customHeight="1">
      <c r="A250" s="326"/>
      <c r="B250" s="28" t="s">
        <v>441</v>
      </c>
      <c r="C250" s="28"/>
      <c r="D250" s="28"/>
      <c r="E250" s="5">
        <v>600</v>
      </c>
      <c r="F250" s="5">
        <v>600</v>
      </c>
      <c r="G250" s="5">
        <v>850</v>
      </c>
      <c r="H250" s="25"/>
      <c r="I250" s="91" t="s">
        <v>24</v>
      </c>
      <c r="J250" s="92" t="s">
        <v>29</v>
      </c>
      <c r="K250" s="5">
        <f>24.5+1+9</f>
        <v>34.5</v>
      </c>
      <c r="L250" s="62">
        <v>3</v>
      </c>
      <c r="M250" s="177"/>
      <c r="N250" s="177"/>
      <c r="O250" s="177"/>
      <c r="P250" s="271"/>
    </row>
    <row r="251" spans="1:16" ht="14.25" customHeight="1">
      <c r="A251" s="326"/>
      <c r="B251" s="28" t="s">
        <v>431</v>
      </c>
      <c r="C251" s="28"/>
      <c r="D251" s="28"/>
      <c r="E251" s="5">
        <v>400</v>
      </c>
      <c r="F251" s="5">
        <v>600</v>
      </c>
      <c r="G251" s="5">
        <v>850</v>
      </c>
      <c r="H251" s="25"/>
      <c r="I251" s="91" t="s">
        <v>24</v>
      </c>
      <c r="J251" s="92" t="s">
        <v>29</v>
      </c>
      <c r="K251" s="208"/>
      <c r="L251" s="62">
        <v>3</v>
      </c>
      <c r="M251" s="177"/>
      <c r="N251" s="177"/>
      <c r="O251" s="177"/>
      <c r="P251" s="271"/>
    </row>
    <row r="252" spans="1:16" ht="14.25" customHeight="1">
      <c r="A252" s="326"/>
      <c r="B252" s="28" t="s">
        <v>439</v>
      </c>
      <c r="C252" s="28"/>
      <c r="D252" s="28"/>
      <c r="E252" s="5">
        <v>300</v>
      </c>
      <c r="F252" s="5">
        <v>600</v>
      </c>
      <c r="G252" s="5">
        <v>850</v>
      </c>
      <c r="H252" s="25"/>
      <c r="I252" s="91" t="s">
        <v>24</v>
      </c>
      <c r="J252" s="5" t="s">
        <v>444</v>
      </c>
      <c r="K252" s="208"/>
      <c r="L252" s="62">
        <v>2</v>
      </c>
      <c r="M252" s="177"/>
      <c r="N252" s="177"/>
      <c r="O252" s="177"/>
      <c r="P252" s="271"/>
    </row>
    <row r="253" spans="1:16" ht="14.25" customHeight="1" thickBot="1">
      <c r="A253" s="327"/>
      <c r="B253" s="28" t="s">
        <v>432</v>
      </c>
      <c r="C253" s="28"/>
      <c r="D253" s="28"/>
      <c r="E253" s="5">
        <v>300</v>
      </c>
      <c r="F253" s="5">
        <v>600</v>
      </c>
      <c r="G253" s="5">
        <v>850</v>
      </c>
      <c r="H253" s="25"/>
      <c r="I253" s="91" t="s">
        <v>24</v>
      </c>
      <c r="J253" s="5" t="s">
        <v>444</v>
      </c>
      <c r="K253" s="5">
        <f>18+4.5</f>
        <v>22.5</v>
      </c>
      <c r="L253" s="62">
        <v>2</v>
      </c>
      <c r="M253" s="177"/>
      <c r="N253" s="177"/>
      <c r="O253" s="177"/>
      <c r="P253" s="271"/>
    </row>
    <row r="254" spans="1:16" ht="14.25" customHeight="1">
      <c r="A254" s="325" t="s">
        <v>428</v>
      </c>
      <c r="B254" s="48" t="s">
        <v>433</v>
      </c>
      <c r="C254" s="48"/>
      <c r="D254" s="48"/>
      <c r="E254" s="11">
        <v>900</v>
      </c>
      <c r="F254" s="11">
        <v>320</v>
      </c>
      <c r="G254" s="11">
        <v>720</v>
      </c>
      <c r="H254" s="47"/>
      <c r="I254" s="94" t="s">
        <v>24</v>
      </c>
      <c r="J254" s="95" t="s">
        <v>29</v>
      </c>
      <c r="K254" s="11">
        <f>18.5+8.5+1</f>
        <v>28</v>
      </c>
      <c r="L254" s="96">
        <v>3</v>
      </c>
      <c r="M254" s="177"/>
      <c r="N254" s="177"/>
      <c r="O254" s="177"/>
      <c r="P254" s="271"/>
    </row>
    <row r="255" spans="1:16" ht="14.25" customHeight="1">
      <c r="A255" s="326"/>
      <c r="B255" s="28" t="s">
        <v>435</v>
      </c>
      <c r="C255" s="28"/>
      <c r="D255" s="28"/>
      <c r="E255" s="5">
        <v>300</v>
      </c>
      <c r="F255" s="5">
        <v>320</v>
      </c>
      <c r="G255" s="5">
        <v>720</v>
      </c>
      <c r="H255" s="25"/>
      <c r="I255" s="91" t="s">
        <v>24</v>
      </c>
      <c r="J255" s="92" t="s">
        <v>29</v>
      </c>
      <c r="K255" s="5">
        <v>27</v>
      </c>
      <c r="L255" s="62">
        <v>2</v>
      </c>
      <c r="M255" s="177"/>
      <c r="N255" s="177"/>
      <c r="O255" s="177"/>
      <c r="P255" s="271"/>
    </row>
    <row r="256" spans="1:16" ht="14.25" customHeight="1">
      <c r="A256" s="326"/>
      <c r="B256" s="28" t="s">
        <v>436</v>
      </c>
      <c r="C256" s="28"/>
      <c r="D256" s="28"/>
      <c r="E256" s="5">
        <v>600</v>
      </c>
      <c r="F256" s="5">
        <v>320</v>
      </c>
      <c r="G256" s="5">
        <v>720</v>
      </c>
      <c r="H256" s="25"/>
      <c r="I256" s="91" t="s">
        <v>24</v>
      </c>
      <c r="J256" s="92" t="s">
        <v>29</v>
      </c>
      <c r="K256" s="5">
        <f>8+20</f>
        <v>28</v>
      </c>
      <c r="L256" s="62">
        <v>2</v>
      </c>
      <c r="M256" s="177"/>
      <c r="N256" s="177"/>
      <c r="O256" s="177"/>
      <c r="P256" s="271"/>
    </row>
    <row r="257" spans="1:16" ht="14.25" customHeight="1">
      <c r="A257" s="326"/>
      <c r="B257" s="28" t="s">
        <v>434</v>
      </c>
      <c r="C257" s="28"/>
      <c r="D257" s="28"/>
      <c r="E257" s="5">
        <v>600</v>
      </c>
      <c r="F257" s="5">
        <v>320</v>
      </c>
      <c r="G257" s="5">
        <v>720</v>
      </c>
      <c r="H257" s="25"/>
      <c r="I257" s="91" t="s">
        <v>24</v>
      </c>
      <c r="J257" s="92" t="s">
        <v>29</v>
      </c>
      <c r="K257" s="5">
        <f>8.5+3.5</f>
        <v>12</v>
      </c>
      <c r="L257" s="62">
        <v>2</v>
      </c>
      <c r="M257" s="177"/>
      <c r="N257" s="177"/>
      <c r="O257" s="177"/>
      <c r="P257" s="271"/>
    </row>
    <row r="258" spans="1:16" ht="14.25" customHeight="1">
      <c r="A258" s="326"/>
      <c r="B258" s="28" t="s">
        <v>437</v>
      </c>
      <c r="C258" s="28"/>
      <c r="D258" s="28"/>
      <c r="E258" s="5">
        <v>600</v>
      </c>
      <c r="F258" s="5">
        <v>600</v>
      </c>
      <c r="G258" s="5">
        <v>720</v>
      </c>
      <c r="H258" s="25"/>
      <c r="I258" s="91" t="s">
        <v>24</v>
      </c>
      <c r="J258" s="92" t="s">
        <v>29</v>
      </c>
      <c r="K258" s="5">
        <v>24</v>
      </c>
      <c r="L258" s="62">
        <v>2</v>
      </c>
      <c r="M258" s="177"/>
      <c r="N258" s="177"/>
      <c r="O258" s="177"/>
      <c r="P258" s="271"/>
    </row>
    <row r="259" spans="1:16" ht="14.25" customHeight="1">
      <c r="A259" s="326"/>
      <c r="B259" s="28" t="s">
        <v>443</v>
      </c>
      <c r="C259" s="28"/>
      <c r="D259" s="28"/>
      <c r="E259" s="5">
        <v>400</v>
      </c>
      <c r="F259" s="5">
        <v>300</v>
      </c>
      <c r="G259" s="5">
        <v>720</v>
      </c>
      <c r="H259" s="25"/>
      <c r="I259" s="91" t="s">
        <v>24</v>
      </c>
      <c r="J259" s="305" t="s">
        <v>444</v>
      </c>
      <c r="K259" s="5">
        <v>4</v>
      </c>
      <c r="L259" s="62">
        <v>1</v>
      </c>
      <c r="M259" s="177"/>
      <c r="N259" s="177"/>
      <c r="O259" s="177"/>
      <c r="P259" s="271"/>
    </row>
    <row r="260" spans="1:16" ht="14.25" customHeight="1">
      <c r="A260" s="326"/>
      <c r="B260" s="28" t="s">
        <v>442</v>
      </c>
      <c r="C260" s="306"/>
      <c r="D260" s="306"/>
      <c r="E260" s="304">
        <v>300</v>
      </c>
      <c r="F260" s="304">
        <v>300</v>
      </c>
      <c r="G260" s="5">
        <v>720</v>
      </c>
      <c r="H260" s="203"/>
      <c r="I260" s="91" t="s">
        <v>24</v>
      </c>
      <c r="J260" s="305" t="s">
        <v>444</v>
      </c>
      <c r="K260" s="309"/>
      <c r="L260" s="307">
        <v>1</v>
      </c>
      <c r="M260" s="177"/>
      <c r="N260" s="177"/>
      <c r="O260" s="177"/>
      <c r="P260" s="271"/>
    </row>
    <row r="261" spans="1:16" ht="14.25" customHeight="1" thickBot="1">
      <c r="A261" s="326"/>
      <c r="B261" s="308" t="s">
        <v>438</v>
      </c>
      <c r="C261" s="33"/>
      <c r="D261" s="33"/>
      <c r="E261" s="4">
        <v>300</v>
      </c>
      <c r="F261" s="4">
        <v>300</v>
      </c>
      <c r="G261" s="4">
        <v>720</v>
      </c>
      <c r="H261" s="32"/>
      <c r="I261" s="97" t="s">
        <v>24</v>
      </c>
      <c r="J261" s="4" t="s">
        <v>444</v>
      </c>
      <c r="K261" s="210"/>
      <c r="L261" s="63">
        <v>1</v>
      </c>
      <c r="M261" s="177"/>
      <c r="N261" s="177"/>
      <c r="O261" s="177"/>
      <c r="P261" s="271"/>
    </row>
    <row r="262" spans="1:16" ht="15.75">
      <c r="A262" s="334" t="s">
        <v>63</v>
      </c>
      <c r="B262" s="168" t="s">
        <v>64</v>
      </c>
      <c r="C262" s="168"/>
      <c r="D262" s="168"/>
      <c r="E262" s="169"/>
      <c r="F262" s="169"/>
      <c r="G262" s="169"/>
      <c r="H262" s="150"/>
      <c r="I262" s="170" t="s">
        <v>24</v>
      </c>
      <c r="J262" s="171" t="s">
        <v>29</v>
      </c>
      <c r="K262" s="169"/>
      <c r="L262" s="172">
        <v>1</v>
      </c>
      <c r="M262" s="93"/>
      <c r="N262" s="53"/>
      <c r="O262" s="271"/>
      <c r="P262" s="271">
        <f t="shared" si="3"/>
        <v>0</v>
      </c>
    </row>
    <row r="263" spans="1:16" ht="15.75">
      <c r="A263" s="335"/>
      <c r="B263" s="28" t="s">
        <v>73</v>
      </c>
      <c r="C263" s="28"/>
      <c r="D263" s="28"/>
      <c r="E263" s="5">
        <v>900</v>
      </c>
      <c r="F263" s="5">
        <v>900</v>
      </c>
      <c r="G263" s="5">
        <v>850</v>
      </c>
      <c r="H263" s="25"/>
      <c r="I263" s="91" t="s">
        <v>24</v>
      </c>
      <c r="J263" s="92" t="s">
        <v>29</v>
      </c>
      <c r="K263" s="5">
        <v>38</v>
      </c>
      <c r="L263" s="62">
        <v>2</v>
      </c>
      <c r="M263" s="93"/>
      <c r="N263" s="53"/>
      <c r="O263" s="267"/>
      <c r="P263" s="271">
        <f t="shared" si="3"/>
        <v>0</v>
      </c>
    </row>
    <row r="264" spans="1:16" ht="18.75" customHeight="1">
      <c r="A264" s="335"/>
      <c r="B264" s="28" t="s">
        <v>74</v>
      </c>
      <c r="C264" s="28"/>
      <c r="D264" s="28"/>
      <c r="E264" s="5">
        <v>600</v>
      </c>
      <c r="F264" s="5">
        <v>600</v>
      </c>
      <c r="G264" s="5">
        <v>850</v>
      </c>
      <c r="H264" s="25"/>
      <c r="I264" s="91" t="s">
        <v>24</v>
      </c>
      <c r="J264" s="92" t="s">
        <v>29</v>
      </c>
      <c r="K264" s="5">
        <v>24</v>
      </c>
      <c r="L264" s="62">
        <v>3</v>
      </c>
      <c r="M264" s="93"/>
      <c r="N264" s="53"/>
      <c r="O264" s="267"/>
      <c r="P264" s="271">
        <f t="shared" si="3"/>
        <v>0</v>
      </c>
    </row>
    <row r="265" spans="1:16" ht="15.75">
      <c r="A265" s="335"/>
      <c r="B265" s="28" t="s">
        <v>75</v>
      </c>
      <c r="C265" s="28"/>
      <c r="D265" s="28"/>
      <c r="E265" s="5">
        <v>600</v>
      </c>
      <c r="F265" s="5">
        <v>600</v>
      </c>
      <c r="G265" s="5">
        <v>850</v>
      </c>
      <c r="H265" s="25"/>
      <c r="I265" s="91" t="s">
        <v>24</v>
      </c>
      <c r="J265" s="92" t="s">
        <v>29</v>
      </c>
      <c r="K265" s="5">
        <v>25.5</v>
      </c>
      <c r="L265" s="62">
        <v>3</v>
      </c>
      <c r="M265" s="93"/>
      <c r="N265" s="53"/>
      <c r="O265" s="267"/>
      <c r="P265" s="271">
        <f t="shared" si="3"/>
        <v>0</v>
      </c>
    </row>
    <row r="266" spans="1:16" ht="15.75">
      <c r="A266" s="335"/>
      <c r="B266" s="28" t="s">
        <v>356</v>
      </c>
      <c r="C266" s="28"/>
      <c r="D266" s="28"/>
      <c r="E266" s="5">
        <v>600</v>
      </c>
      <c r="F266" s="5">
        <v>600</v>
      </c>
      <c r="G266" s="5">
        <v>850</v>
      </c>
      <c r="H266" s="25"/>
      <c r="I266" s="91" t="s">
        <v>24</v>
      </c>
      <c r="J266" s="92" t="s">
        <v>29</v>
      </c>
      <c r="K266" s="5">
        <v>23.5</v>
      </c>
      <c r="L266" s="62">
        <v>2</v>
      </c>
      <c r="M266" s="93"/>
      <c r="N266" s="53"/>
      <c r="O266" s="267"/>
      <c r="P266" s="271">
        <f t="shared" si="3"/>
        <v>0</v>
      </c>
    </row>
    <row r="267" spans="1:16" ht="15.75">
      <c r="A267" s="335"/>
      <c r="B267" s="28" t="s">
        <v>76</v>
      </c>
      <c r="C267" s="28"/>
      <c r="D267" s="28"/>
      <c r="E267" s="5">
        <v>300</v>
      </c>
      <c r="F267" s="5">
        <v>600</v>
      </c>
      <c r="G267" s="5">
        <v>850</v>
      </c>
      <c r="H267" s="25"/>
      <c r="I267" s="91" t="s">
        <v>24</v>
      </c>
      <c r="J267" s="92" t="s">
        <v>29</v>
      </c>
      <c r="K267" s="5">
        <v>15</v>
      </c>
      <c r="L267" s="62">
        <v>1</v>
      </c>
      <c r="M267" s="93"/>
      <c r="N267" s="53"/>
      <c r="O267" s="267"/>
      <c r="P267" s="271">
        <f t="shared" si="3"/>
        <v>0</v>
      </c>
    </row>
    <row r="268" spans="1:16" ht="16.5" thickBot="1">
      <c r="A268" s="336"/>
      <c r="B268" s="33" t="s">
        <v>77</v>
      </c>
      <c r="C268" s="33"/>
      <c r="D268" s="33"/>
      <c r="E268" s="4">
        <v>600</v>
      </c>
      <c r="F268" s="4">
        <v>600</v>
      </c>
      <c r="G268" s="4">
        <v>800</v>
      </c>
      <c r="H268" s="32"/>
      <c r="I268" s="97" t="s">
        <v>24</v>
      </c>
      <c r="J268" s="98" t="s">
        <v>29</v>
      </c>
      <c r="K268" s="4">
        <v>25</v>
      </c>
      <c r="L268" s="63">
        <v>2</v>
      </c>
      <c r="M268" s="54"/>
      <c r="N268" s="90"/>
      <c r="O268" s="272"/>
      <c r="P268" s="271">
        <f t="shared" si="3"/>
        <v>0</v>
      </c>
    </row>
    <row r="269" spans="1:16" ht="15.75">
      <c r="A269" s="334" t="s">
        <v>63</v>
      </c>
      <c r="B269" s="48" t="s">
        <v>78</v>
      </c>
      <c r="C269" s="48"/>
      <c r="D269" s="48"/>
      <c r="E269" s="11">
        <v>600</v>
      </c>
      <c r="F269" s="11">
        <v>320</v>
      </c>
      <c r="G269" s="11">
        <v>600</v>
      </c>
      <c r="H269" s="47"/>
      <c r="I269" s="94" t="s">
        <v>24</v>
      </c>
      <c r="J269" s="95" t="s">
        <v>29</v>
      </c>
      <c r="K269" s="11">
        <v>14</v>
      </c>
      <c r="L269" s="96">
        <v>3</v>
      </c>
      <c r="M269" s="93"/>
      <c r="N269" s="53"/>
      <c r="O269" s="271"/>
      <c r="P269" s="271">
        <f t="shared" si="3"/>
        <v>0</v>
      </c>
    </row>
    <row r="270" spans="1:16" ht="29.25" customHeight="1">
      <c r="A270" s="335"/>
      <c r="B270" s="28" t="s">
        <v>79</v>
      </c>
      <c r="C270" s="28"/>
      <c r="D270" s="28"/>
      <c r="E270" s="5">
        <v>300</v>
      </c>
      <c r="F270" s="5">
        <v>320</v>
      </c>
      <c r="G270" s="5">
        <v>800</v>
      </c>
      <c r="H270" s="25"/>
      <c r="I270" s="91" t="s">
        <v>24</v>
      </c>
      <c r="J270" s="92" t="s">
        <v>29</v>
      </c>
      <c r="K270" s="5">
        <v>12</v>
      </c>
      <c r="L270" s="62">
        <v>3</v>
      </c>
      <c r="M270" s="93"/>
      <c r="N270" s="53"/>
      <c r="O270" s="267"/>
      <c r="P270" s="271">
        <f t="shared" si="3"/>
        <v>0</v>
      </c>
    </row>
    <row r="271" spans="1:16" ht="15.75">
      <c r="A271" s="335"/>
      <c r="B271" s="28" t="s">
        <v>80</v>
      </c>
      <c r="C271" s="28"/>
      <c r="D271" s="28"/>
      <c r="E271" s="5">
        <v>600</v>
      </c>
      <c r="F271" s="5">
        <v>320</v>
      </c>
      <c r="G271" s="5">
        <v>600</v>
      </c>
      <c r="H271" s="25"/>
      <c r="I271" s="91" t="s">
        <v>24</v>
      </c>
      <c r="J271" s="92" t="s">
        <v>29</v>
      </c>
      <c r="K271" s="5">
        <v>14</v>
      </c>
      <c r="L271" s="62">
        <v>4</v>
      </c>
      <c r="M271" s="93"/>
      <c r="N271" s="53"/>
      <c r="O271" s="267"/>
      <c r="P271" s="271">
        <f t="shared" si="3"/>
        <v>0</v>
      </c>
    </row>
    <row r="272" spans="1:16" ht="16.5" thickBot="1">
      <c r="A272" s="336"/>
      <c r="B272" s="33" t="s">
        <v>81</v>
      </c>
      <c r="C272" s="33"/>
      <c r="D272" s="33"/>
      <c r="E272" s="4">
        <v>600</v>
      </c>
      <c r="F272" s="4">
        <v>320</v>
      </c>
      <c r="G272" s="4">
        <v>400</v>
      </c>
      <c r="H272" s="32"/>
      <c r="I272" s="97" t="s">
        <v>24</v>
      </c>
      <c r="J272" s="98" t="s">
        <v>29</v>
      </c>
      <c r="K272" s="4">
        <v>10</v>
      </c>
      <c r="L272" s="63">
        <v>2</v>
      </c>
      <c r="M272" s="93"/>
      <c r="N272" s="53"/>
      <c r="O272" s="272"/>
      <c r="P272" s="271">
        <f t="shared" si="3"/>
        <v>0</v>
      </c>
    </row>
    <row r="273" spans="1:16" ht="32.25" customHeight="1">
      <c r="A273" s="248" t="s">
        <v>233</v>
      </c>
      <c r="B273" s="58" t="s">
        <v>234</v>
      </c>
      <c r="C273" s="58"/>
      <c r="D273" s="58"/>
      <c r="E273" s="199">
        <v>900</v>
      </c>
      <c r="F273" s="211">
        <v>600</v>
      </c>
      <c r="G273" s="211">
        <v>850</v>
      </c>
      <c r="H273" s="199"/>
      <c r="I273" s="199" t="s">
        <v>24</v>
      </c>
      <c r="J273" s="199" t="s">
        <v>29</v>
      </c>
      <c r="K273" s="199">
        <v>30.5</v>
      </c>
      <c r="L273" s="144">
        <v>4</v>
      </c>
      <c r="M273" s="77" t="s">
        <v>227</v>
      </c>
      <c r="N273" s="156" t="s">
        <v>260</v>
      </c>
      <c r="O273" s="265"/>
      <c r="P273" s="271">
        <f t="shared" si="3"/>
        <v>0</v>
      </c>
    </row>
    <row r="274" spans="1:16" ht="14.25" customHeight="1">
      <c r="A274" s="243"/>
      <c r="B274" s="57" t="s">
        <v>235</v>
      </c>
      <c r="C274" s="57"/>
      <c r="D274" s="57"/>
      <c r="E274" s="200">
        <v>800</v>
      </c>
      <c r="F274" s="212">
        <v>600</v>
      </c>
      <c r="G274" s="212">
        <v>850</v>
      </c>
      <c r="H274" s="200"/>
      <c r="I274" s="200" t="s">
        <v>24</v>
      </c>
      <c r="J274" s="200" t="s">
        <v>29</v>
      </c>
      <c r="K274" s="136">
        <v>30.5</v>
      </c>
      <c r="L274" s="145">
        <v>3</v>
      </c>
      <c r="M274" s="78" t="s">
        <v>227</v>
      </c>
      <c r="N274" s="157" t="s">
        <v>260</v>
      </c>
      <c r="O274" s="267"/>
      <c r="P274" s="271">
        <f t="shared" si="3"/>
        <v>0</v>
      </c>
    </row>
    <row r="275" spans="1:16" ht="13.5" customHeight="1">
      <c r="A275" s="243"/>
      <c r="B275" s="57" t="s">
        <v>236</v>
      </c>
      <c r="C275" s="57"/>
      <c r="D275" s="57"/>
      <c r="E275" s="200">
        <v>600</v>
      </c>
      <c r="F275" s="212">
        <v>600</v>
      </c>
      <c r="G275" s="212">
        <v>850</v>
      </c>
      <c r="H275" s="200"/>
      <c r="I275" s="200" t="s">
        <v>24</v>
      </c>
      <c r="J275" s="200" t="s">
        <v>29</v>
      </c>
      <c r="K275" s="136">
        <v>27</v>
      </c>
      <c r="L275" s="145">
        <v>3</v>
      </c>
      <c r="M275" s="78" t="s">
        <v>227</v>
      </c>
      <c r="N275" s="157" t="s">
        <v>260</v>
      </c>
      <c r="O275" s="267"/>
      <c r="P275" s="271">
        <f t="shared" si="3"/>
        <v>0</v>
      </c>
    </row>
    <row r="276" spans="1:16" ht="16.5" customHeight="1" thickBot="1">
      <c r="A276" s="244"/>
      <c r="B276" s="17" t="s">
        <v>353</v>
      </c>
      <c r="C276" s="17"/>
      <c r="D276" s="17"/>
      <c r="E276" s="201">
        <v>800</v>
      </c>
      <c r="F276" s="213">
        <v>600</v>
      </c>
      <c r="G276" s="213">
        <v>850</v>
      </c>
      <c r="H276" s="201"/>
      <c r="I276" s="201" t="s">
        <v>24</v>
      </c>
      <c r="J276" s="201" t="s">
        <v>29</v>
      </c>
      <c r="K276" s="138">
        <v>39.5</v>
      </c>
      <c r="L276" s="146">
        <v>3</v>
      </c>
      <c r="M276" s="78" t="s">
        <v>227</v>
      </c>
      <c r="N276" s="157" t="s">
        <v>260</v>
      </c>
      <c r="O276" s="267"/>
      <c r="P276" s="271">
        <f t="shared" si="3"/>
        <v>0</v>
      </c>
    </row>
    <row r="277" spans="1:16" ht="15" customHeight="1">
      <c r="A277" s="248" t="s">
        <v>233</v>
      </c>
      <c r="B277" s="58" t="s">
        <v>352</v>
      </c>
      <c r="C277" s="58"/>
      <c r="D277" s="58"/>
      <c r="E277" s="199">
        <v>600</v>
      </c>
      <c r="F277" s="211">
        <v>600</v>
      </c>
      <c r="G277" s="211">
        <v>850</v>
      </c>
      <c r="H277" s="199"/>
      <c r="I277" s="199" t="s">
        <v>24</v>
      </c>
      <c r="J277" s="199" t="s">
        <v>29</v>
      </c>
      <c r="K277" s="137">
        <v>33.5</v>
      </c>
      <c r="L277" s="144">
        <v>3</v>
      </c>
      <c r="M277" s="78" t="s">
        <v>227</v>
      </c>
      <c r="N277" s="157" t="s">
        <v>260</v>
      </c>
      <c r="O277" s="267"/>
      <c r="P277" s="271">
        <f t="shared" si="3"/>
        <v>0</v>
      </c>
    </row>
    <row r="278" spans="1:16" ht="14.25" customHeight="1">
      <c r="A278" s="243"/>
      <c r="B278" s="57" t="s">
        <v>240</v>
      </c>
      <c r="C278" s="57"/>
      <c r="D278" s="57"/>
      <c r="E278" s="200">
        <v>400</v>
      </c>
      <c r="F278" s="212">
        <v>600</v>
      </c>
      <c r="G278" s="212">
        <v>850</v>
      </c>
      <c r="H278" s="200"/>
      <c r="I278" s="200" t="s">
        <v>24</v>
      </c>
      <c r="J278" s="200" t="s">
        <v>29</v>
      </c>
      <c r="K278" s="200"/>
      <c r="L278" s="145"/>
      <c r="M278" s="78" t="s">
        <v>227</v>
      </c>
      <c r="N278" s="157" t="s">
        <v>260</v>
      </c>
      <c r="O278" s="267"/>
      <c r="P278" s="271">
        <f t="shared" si="3"/>
        <v>0</v>
      </c>
    </row>
    <row r="279" spans="1:16" ht="14.25" customHeight="1">
      <c r="A279" s="243"/>
      <c r="B279" s="57" t="s">
        <v>237</v>
      </c>
      <c r="C279" s="57"/>
      <c r="D279" s="57"/>
      <c r="E279" s="200">
        <v>400</v>
      </c>
      <c r="F279" s="212">
        <v>600</v>
      </c>
      <c r="G279" s="212">
        <v>850</v>
      </c>
      <c r="H279" s="200"/>
      <c r="I279" s="200" t="s">
        <v>24</v>
      </c>
      <c r="J279" s="200" t="s">
        <v>29</v>
      </c>
      <c r="K279" s="136">
        <v>32</v>
      </c>
      <c r="L279" s="145">
        <v>3</v>
      </c>
      <c r="M279" s="78" t="s">
        <v>227</v>
      </c>
      <c r="N279" s="157" t="s">
        <v>260</v>
      </c>
      <c r="O279" s="267"/>
      <c r="P279" s="271">
        <f t="shared" si="3"/>
        <v>0</v>
      </c>
    </row>
    <row r="280" spans="1:16" ht="14.25" customHeight="1">
      <c r="A280" s="243"/>
      <c r="B280" s="57" t="s">
        <v>241</v>
      </c>
      <c r="C280" s="57"/>
      <c r="D280" s="57"/>
      <c r="E280" s="200">
        <v>300</v>
      </c>
      <c r="F280" s="212">
        <v>600</v>
      </c>
      <c r="G280" s="212">
        <v>850</v>
      </c>
      <c r="H280" s="200"/>
      <c r="I280" s="200" t="s">
        <v>24</v>
      </c>
      <c r="J280" s="200" t="s">
        <v>29</v>
      </c>
      <c r="K280" s="200"/>
      <c r="L280" s="145"/>
      <c r="M280" s="78" t="s">
        <v>227</v>
      </c>
      <c r="N280" s="157" t="s">
        <v>260</v>
      </c>
      <c r="O280" s="267"/>
      <c r="P280" s="271">
        <f t="shared" si="3"/>
        <v>0</v>
      </c>
    </row>
    <row r="281" spans="1:16" ht="14.25" customHeight="1">
      <c r="A281" s="243"/>
      <c r="B281" s="57" t="s">
        <v>242</v>
      </c>
      <c r="C281" s="57"/>
      <c r="D281" s="57"/>
      <c r="E281" s="200">
        <v>300</v>
      </c>
      <c r="F281" s="212">
        <v>600</v>
      </c>
      <c r="G281" s="212">
        <v>850</v>
      </c>
      <c r="H281" s="200"/>
      <c r="I281" s="200" t="s">
        <v>24</v>
      </c>
      <c r="J281" s="200" t="s">
        <v>29</v>
      </c>
      <c r="K281" s="200">
        <v>29</v>
      </c>
      <c r="L281" s="145">
        <v>3</v>
      </c>
      <c r="M281" s="78" t="s">
        <v>227</v>
      </c>
      <c r="N281" s="157" t="s">
        <v>260</v>
      </c>
      <c r="O281" s="267"/>
      <c r="P281" s="271">
        <f t="shared" si="3"/>
        <v>0</v>
      </c>
    </row>
    <row r="282" spans="1:16" ht="33" customHeight="1" thickBot="1">
      <c r="A282" s="244"/>
      <c r="B282" s="17" t="s">
        <v>259</v>
      </c>
      <c r="C282" s="17"/>
      <c r="D282" s="17"/>
      <c r="E282" s="201">
        <v>200</v>
      </c>
      <c r="F282" s="213">
        <v>600</v>
      </c>
      <c r="G282" s="213">
        <v>850</v>
      </c>
      <c r="H282" s="201"/>
      <c r="I282" s="201" t="s">
        <v>24</v>
      </c>
      <c r="J282" s="201" t="s">
        <v>29</v>
      </c>
      <c r="K282" s="201">
        <v>16.2</v>
      </c>
      <c r="L282" s="146">
        <v>2</v>
      </c>
      <c r="M282" s="79" t="s">
        <v>227</v>
      </c>
      <c r="N282" s="158" t="s">
        <v>260</v>
      </c>
      <c r="O282" s="269"/>
      <c r="P282" s="271">
        <f t="shared" si="3"/>
        <v>0</v>
      </c>
    </row>
    <row r="283" spans="1:16" ht="27" customHeight="1">
      <c r="A283" s="248" t="s">
        <v>233</v>
      </c>
      <c r="B283" s="58" t="s">
        <v>243</v>
      </c>
      <c r="C283" s="58"/>
      <c r="D283" s="58"/>
      <c r="E283" s="72">
        <v>200</v>
      </c>
      <c r="F283" s="211">
        <v>600</v>
      </c>
      <c r="G283" s="211">
        <v>850</v>
      </c>
      <c r="H283" s="72"/>
      <c r="I283" s="72" t="s">
        <v>24</v>
      </c>
      <c r="J283" s="72" t="s">
        <v>29</v>
      </c>
      <c r="K283" s="72">
        <v>12</v>
      </c>
      <c r="L283" s="80">
        <v>2</v>
      </c>
      <c r="M283" s="77" t="s">
        <v>227</v>
      </c>
      <c r="N283" s="156" t="s">
        <v>260</v>
      </c>
      <c r="O283" s="265"/>
      <c r="P283" s="271">
        <f t="shared" si="3"/>
        <v>0</v>
      </c>
    </row>
    <row r="284" spans="1:16" ht="15" customHeight="1">
      <c r="A284" s="243"/>
      <c r="B284" s="57" t="s">
        <v>244</v>
      </c>
      <c r="C284" s="57"/>
      <c r="D284" s="57"/>
      <c r="E284" s="73">
        <v>400</v>
      </c>
      <c r="F284" s="212">
        <v>600</v>
      </c>
      <c r="G284" s="212">
        <v>2100</v>
      </c>
      <c r="H284" s="73"/>
      <c r="I284" s="73" t="s">
        <v>24</v>
      </c>
      <c r="J284" s="73" t="s">
        <v>29</v>
      </c>
      <c r="K284" s="73">
        <v>63.2</v>
      </c>
      <c r="L284" s="81">
        <v>3</v>
      </c>
      <c r="M284" s="78" t="s">
        <v>227</v>
      </c>
      <c r="N284" s="157" t="s">
        <v>260</v>
      </c>
      <c r="O284" s="267"/>
      <c r="P284" s="271">
        <f t="shared" si="3"/>
        <v>0</v>
      </c>
    </row>
    <row r="285" spans="1:16" ht="15" customHeight="1">
      <c r="A285" s="243"/>
      <c r="B285" s="57" t="s">
        <v>245</v>
      </c>
      <c r="C285" s="57"/>
      <c r="D285" s="57"/>
      <c r="E285" s="73">
        <v>800</v>
      </c>
      <c r="F285" s="212">
        <v>300</v>
      </c>
      <c r="G285" s="212">
        <v>736</v>
      </c>
      <c r="H285" s="73"/>
      <c r="I285" s="73" t="s">
        <v>24</v>
      </c>
      <c r="J285" s="73" t="s">
        <v>29</v>
      </c>
      <c r="K285" s="136">
        <v>23</v>
      </c>
      <c r="L285" s="81">
        <v>3</v>
      </c>
      <c r="M285" s="78" t="s">
        <v>227</v>
      </c>
      <c r="N285" s="157" t="s">
        <v>260</v>
      </c>
      <c r="O285" s="267"/>
      <c r="P285" s="271">
        <f t="shared" si="3"/>
        <v>0</v>
      </c>
    </row>
    <row r="286" spans="1:16" ht="16.5" customHeight="1">
      <c r="A286" s="243"/>
      <c r="B286" s="57" t="s">
        <v>246</v>
      </c>
      <c r="C286" s="57"/>
      <c r="D286" s="57"/>
      <c r="E286" s="73">
        <v>600</v>
      </c>
      <c r="F286" s="212">
        <v>350</v>
      </c>
      <c r="G286" s="212">
        <v>736</v>
      </c>
      <c r="H286" s="73"/>
      <c r="I286" s="73" t="s">
        <v>24</v>
      </c>
      <c r="J286" s="73" t="s">
        <v>29</v>
      </c>
      <c r="K286" s="136">
        <v>19</v>
      </c>
      <c r="L286" s="81">
        <v>3</v>
      </c>
      <c r="M286" s="78" t="s">
        <v>227</v>
      </c>
      <c r="N286" s="157" t="s">
        <v>260</v>
      </c>
      <c r="O286" s="267"/>
      <c r="P286" s="271">
        <f t="shared" si="3"/>
        <v>0</v>
      </c>
    </row>
    <row r="287" spans="1:16" ht="17.25" customHeight="1">
      <c r="A287" s="243"/>
      <c r="B287" s="57" t="s">
        <v>247</v>
      </c>
      <c r="C287" s="57"/>
      <c r="D287" s="57"/>
      <c r="E287" s="73">
        <v>800</v>
      </c>
      <c r="F287" s="212">
        <v>350</v>
      </c>
      <c r="G287" s="212">
        <v>736</v>
      </c>
      <c r="H287" s="73"/>
      <c r="I287" s="73" t="s">
        <v>24</v>
      </c>
      <c r="J287" s="73" t="s">
        <v>29</v>
      </c>
      <c r="K287" s="73">
        <v>23.7</v>
      </c>
      <c r="L287" s="81">
        <v>2</v>
      </c>
      <c r="M287" s="78" t="s">
        <v>227</v>
      </c>
      <c r="N287" s="157" t="s">
        <v>260</v>
      </c>
      <c r="O287" s="267"/>
      <c r="P287" s="271">
        <f t="shared" si="3"/>
        <v>0</v>
      </c>
    </row>
    <row r="288" spans="1:16" ht="18.75" customHeight="1" thickBot="1">
      <c r="A288" s="244"/>
      <c r="B288" s="17" t="s">
        <v>248</v>
      </c>
      <c r="C288" s="17"/>
      <c r="D288" s="17"/>
      <c r="E288" s="74">
        <v>800</v>
      </c>
      <c r="F288" s="213">
        <v>350</v>
      </c>
      <c r="G288" s="213">
        <v>736</v>
      </c>
      <c r="H288" s="74"/>
      <c r="I288" s="74" t="s">
        <v>24</v>
      </c>
      <c r="J288" s="74" t="s">
        <v>29</v>
      </c>
      <c r="K288" s="138">
        <v>24.5</v>
      </c>
      <c r="L288" s="82">
        <v>2</v>
      </c>
      <c r="M288" s="78" t="s">
        <v>227</v>
      </c>
      <c r="N288" s="157" t="s">
        <v>260</v>
      </c>
      <c r="O288" s="269"/>
      <c r="P288" s="271">
        <f t="shared" si="3"/>
        <v>0</v>
      </c>
    </row>
    <row r="289" spans="1:16" ht="18.75" customHeight="1">
      <c r="A289" s="334" t="s">
        <v>233</v>
      </c>
      <c r="B289" s="57" t="s">
        <v>249</v>
      </c>
      <c r="C289" s="57"/>
      <c r="D289" s="57"/>
      <c r="E289" s="73">
        <v>600</v>
      </c>
      <c r="F289" s="212">
        <v>350</v>
      </c>
      <c r="G289" s="212">
        <v>736</v>
      </c>
      <c r="H289" s="73"/>
      <c r="I289" s="73" t="s">
        <v>24</v>
      </c>
      <c r="J289" s="73" t="s">
        <v>29</v>
      </c>
      <c r="K289" s="136">
        <v>20.5</v>
      </c>
      <c r="L289" s="81">
        <v>2</v>
      </c>
      <c r="M289" s="78" t="s">
        <v>227</v>
      </c>
      <c r="N289" s="157" t="s">
        <v>260</v>
      </c>
      <c r="O289" s="265"/>
      <c r="P289" s="271">
        <f t="shared" si="3"/>
        <v>0</v>
      </c>
    </row>
    <row r="290" spans="1:16" ht="15.75" customHeight="1" thickBot="1">
      <c r="A290" s="335"/>
      <c r="B290" s="17" t="s">
        <v>250</v>
      </c>
      <c r="C290" s="17"/>
      <c r="D290" s="17"/>
      <c r="E290" s="74">
        <v>600</v>
      </c>
      <c r="F290" s="212">
        <v>350</v>
      </c>
      <c r="G290" s="213">
        <v>736</v>
      </c>
      <c r="H290" s="74"/>
      <c r="I290" s="74" t="s">
        <v>24</v>
      </c>
      <c r="J290" s="74" t="s">
        <v>29</v>
      </c>
      <c r="K290" s="74">
        <v>18.6</v>
      </c>
      <c r="L290" s="82">
        <v>2</v>
      </c>
      <c r="M290" s="79" t="s">
        <v>227</v>
      </c>
      <c r="N290" s="158" t="s">
        <v>260</v>
      </c>
      <c r="O290" s="269"/>
      <c r="P290" s="271">
        <f t="shared" si="3"/>
        <v>0</v>
      </c>
    </row>
    <row r="291" spans="1:16" ht="20.25" customHeight="1">
      <c r="A291" s="335"/>
      <c r="B291" s="58" t="s">
        <v>251</v>
      </c>
      <c r="C291" s="58"/>
      <c r="D291" s="58"/>
      <c r="E291" s="72">
        <v>400</v>
      </c>
      <c r="F291" s="211">
        <v>350</v>
      </c>
      <c r="G291" s="211">
        <v>736</v>
      </c>
      <c r="H291" s="72"/>
      <c r="I291" s="72" t="s">
        <v>24</v>
      </c>
      <c r="J291" s="72" t="s">
        <v>29</v>
      </c>
      <c r="K291" s="137">
        <v>16.5</v>
      </c>
      <c r="L291" s="80">
        <v>2</v>
      </c>
      <c r="M291" s="77" t="s">
        <v>227</v>
      </c>
      <c r="N291" s="156" t="s">
        <v>260</v>
      </c>
      <c r="O291" s="265"/>
      <c r="P291" s="271">
        <f t="shared" si="3"/>
        <v>0</v>
      </c>
    </row>
    <row r="292" spans="1:16" ht="18.75" customHeight="1">
      <c r="A292" s="335"/>
      <c r="B292" s="57" t="s">
        <v>252</v>
      </c>
      <c r="C292" s="57"/>
      <c r="D292" s="57"/>
      <c r="E292" s="73">
        <v>400</v>
      </c>
      <c r="F292" s="212">
        <v>350</v>
      </c>
      <c r="G292" s="212">
        <v>736</v>
      </c>
      <c r="H292" s="73"/>
      <c r="I292" s="73" t="s">
        <v>24</v>
      </c>
      <c r="J292" s="73" t="s">
        <v>29</v>
      </c>
      <c r="K292" s="73">
        <v>15.8</v>
      </c>
      <c r="L292" s="81">
        <v>2</v>
      </c>
      <c r="M292" s="78" t="s">
        <v>227</v>
      </c>
      <c r="N292" s="157" t="s">
        <v>260</v>
      </c>
      <c r="O292" s="267"/>
      <c r="P292" s="271">
        <f t="shared" si="3"/>
        <v>0</v>
      </c>
    </row>
    <row r="293" spans="1:16" ht="15" customHeight="1">
      <c r="A293" s="335"/>
      <c r="B293" s="57" t="s">
        <v>253</v>
      </c>
      <c r="C293" s="57"/>
      <c r="D293" s="57"/>
      <c r="E293" s="73">
        <v>300</v>
      </c>
      <c r="F293" s="212">
        <v>350</v>
      </c>
      <c r="G293" s="212">
        <v>736</v>
      </c>
      <c r="H293" s="73"/>
      <c r="I293" s="73" t="s">
        <v>24</v>
      </c>
      <c r="J293" s="73" t="s">
        <v>29</v>
      </c>
      <c r="K293" s="136">
        <v>17.1</v>
      </c>
      <c r="L293" s="81">
        <v>2</v>
      </c>
      <c r="M293" s="78" t="s">
        <v>227</v>
      </c>
      <c r="N293" s="157" t="s">
        <v>260</v>
      </c>
      <c r="O293" s="267"/>
      <c r="P293" s="271">
        <f t="shared" si="3"/>
        <v>0</v>
      </c>
    </row>
    <row r="294" spans="1:16" ht="18.75" customHeight="1">
      <c r="A294" s="335"/>
      <c r="B294" s="57" t="s">
        <v>254</v>
      </c>
      <c r="C294" s="57"/>
      <c r="D294" s="57"/>
      <c r="E294" s="73">
        <v>300</v>
      </c>
      <c r="F294" s="212">
        <v>350</v>
      </c>
      <c r="G294" s="212">
        <v>736</v>
      </c>
      <c r="H294" s="73"/>
      <c r="I294" s="73" t="s">
        <v>24</v>
      </c>
      <c r="J294" s="73" t="s">
        <v>29</v>
      </c>
      <c r="K294" s="136">
        <v>17</v>
      </c>
      <c r="L294" s="81">
        <v>2</v>
      </c>
      <c r="M294" s="78" t="s">
        <v>227</v>
      </c>
      <c r="N294" s="157" t="s">
        <v>260</v>
      </c>
      <c r="O294" s="267"/>
      <c r="P294" s="271">
        <f t="shared" si="3"/>
        <v>0</v>
      </c>
    </row>
    <row r="295" spans="1:16" ht="18.75" customHeight="1">
      <c r="A295" s="335"/>
      <c r="B295" s="57" t="s">
        <v>255</v>
      </c>
      <c r="C295" s="57"/>
      <c r="D295" s="57"/>
      <c r="E295" s="73">
        <v>600</v>
      </c>
      <c r="F295" s="212">
        <v>600</v>
      </c>
      <c r="G295" s="212">
        <v>736</v>
      </c>
      <c r="H295" s="73"/>
      <c r="I295" s="73" t="s">
        <v>24</v>
      </c>
      <c r="J295" s="73" t="s">
        <v>29</v>
      </c>
      <c r="K295" s="73">
        <v>23.3</v>
      </c>
      <c r="L295" s="81">
        <v>2</v>
      </c>
      <c r="M295" s="78" t="s">
        <v>227</v>
      </c>
      <c r="N295" s="157" t="s">
        <v>260</v>
      </c>
      <c r="O295" s="267"/>
      <c r="P295" s="271">
        <f t="shared" si="3"/>
        <v>0</v>
      </c>
    </row>
    <row r="296" spans="1:16" ht="15.75" customHeight="1">
      <c r="A296" s="335"/>
      <c r="B296" s="57" t="s">
        <v>256</v>
      </c>
      <c r="C296" s="57"/>
      <c r="D296" s="57"/>
      <c r="E296" s="73">
        <v>600</v>
      </c>
      <c r="F296" s="212">
        <v>350</v>
      </c>
      <c r="G296" s="212">
        <v>316</v>
      </c>
      <c r="H296" s="73"/>
      <c r="I296" s="73" t="s">
        <v>24</v>
      </c>
      <c r="J296" s="73" t="s">
        <v>29</v>
      </c>
      <c r="K296" s="135">
        <v>11</v>
      </c>
      <c r="L296" s="81">
        <v>2</v>
      </c>
      <c r="M296" s="78" t="s">
        <v>227</v>
      </c>
      <c r="N296" s="157" t="s">
        <v>260</v>
      </c>
      <c r="O296" s="267"/>
      <c r="P296" s="271">
        <f t="shared" si="3"/>
        <v>0</v>
      </c>
    </row>
    <row r="297" spans="1:16" ht="15" customHeight="1">
      <c r="A297" s="335"/>
      <c r="B297" s="57" t="s">
        <v>257</v>
      </c>
      <c r="C297" s="57"/>
      <c r="D297" s="57"/>
      <c r="E297" s="73">
        <v>200</v>
      </c>
      <c r="F297" s="212">
        <v>350</v>
      </c>
      <c r="G297" s="212">
        <v>736</v>
      </c>
      <c r="H297" s="73"/>
      <c r="I297" s="73" t="s">
        <v>24</v>
      </c>
      <c r="J297" s="73" t="s">
        <v>29</v>
      </c>
      <c r="K297" s="73">
        <v>8.7</v>
      </c>
      <c r="L297" s="81">
        <v>1</v>
      </c>
      <c r="M297" s="78" t="s">
        <v>227</v>
      </c>
      <c r="N297" s="157" t="s">
        <v>260</v>
      </c>
      <c r="O297" s="267"/>
      <c r="P297" s="271">
        <f aca="true" t="shared" si="4" ref="P297:P360">K297*O297</f>
        <v>0</v>
      </c>
    </row>
    <row r="298" spans="1:16" ht="21.75" customHeight="1" thickBot="1">
      <c r="A298" s="336"/>
      <c r="B298" s="17" t="s">
        <v>418</v>
      </c>
      <c r="C298" s="17"/>
      <c r="D298" s="17"/>
      <c r="E298" s="74">
        <v>200</v>
      </c>
      <c r="F298" s="213">
        <v>350</v>
      </c>
      <c r="G298" s="213">
        <v>736</v>
      </c>
      <c r="H298" s="74"/>
      <c r="I298" s="74" t="s">
        <v>24</v>
      </c>
      <c r="J298" s="74" t="s">
        <v>29</v>
      </c>
      <c r="K298" s="74">
        <v>7</v>
      </c>
      <c r="L298" s="82">
        <v>1</v>
      </c>
      <c r="M298" s="79" t="s">
        <v>227</v>
      </c>
      <c r="N298" s="158" t="s">
        <v>260</v>
      </c>
      <c r="O298" s="269"/>
      <c r="P298" s="271">
        <f t="shared" si="4"/>
        <v>0</v>
      </c>
    </row>
    <row r="299" spans="1:16" ht="33" customHeight="1">
      <c r="A299" s="334" t="s">
        <v>261</v>
      </c>
      <c r="B299" s="58" t="s">
        <v>234</v>
      </c>
      <c r="C299" s="58"/>
      <c r="D299" s="58"/>
      <c r="E299" s="72">
        <v>900</v>
      </c>
      <c r="F299" s="211">
        <v>600</v>
      </c>
      <c r="G299" s="211">
        <v>850</v>
      </c>
      <c r="H299" s="72"/>
      <c r="I299" s="72" t="s">
        <v>24</v>
      </c>
      <c r="J299" s="72" t="s">
        <v>68</v>
      </c>
      <c r="K299" s="72"/>
      <c r="L299" s="80"/>
      <c r="M299" s="77" t="s">
        <v>227</v>
      </c>
      <c r="N299" s="156" t="s">
        <v>262</v>
      </c>
      <c r="O299" s="271"/>
      <c r="P299" s="271">
        <f t="shared" si="4"/>
        <v>0</v>
      </c>
    </row>
    <row r="300" spans="1:16" ht="16.5" customHeight="1">
      <c r="A300" s="335"/>
      <c r="B300" s="57" t="s">
        <v>235</v>
      </c>
      <c r="C300" s="57"/>
      <c r="D300" s="57"/>
      <c r="E300" s="73">
        <v>800</v>
      </c>
      <c r="F300" s="212">
        <v>600</v>
      </c>
      <c r="G300" s="212">
        <v>850</v>
      </c>
      <c r="H300" s="73"/>
      <c r="I300" s="73" t="s">
        <v>24</v>
      </c>
      <c r="J300" s="73" t="s">
        <v>68</v>
      </c>
      <c r="K300" s="73"/>
      <c r="L300" s="81"/>
      <c r="M300" s="78" t="s">
        <v>227</v>
      </c>
      <c r="N300" s="157" t="s">
        <v>262</v>
      </c>
      <c r="O300" s="267"/>
      <c r="P300" s="271">
        <f t="shared" si="4"/>
        <v>0</v>
      </c>
    </row>
    <row r="301" spans="1:16" ht="20.25" customHeight="1">
      <c r="A301" s="335"/>
      <c r="B301" s="57" t="s">
        <v>236</v>
      </c>
      <c r="C301" s="57"/>
      <c r="D301" s="57"/>
      <c r="E301" s="73">
        <v>600</v>
      </c>
      <c r="F301" s="212">
        <v>600</v>
      </c>
      <c r="G301" s="212">
        <v>850</v>
      </c>
      <c r="H301" s="73"/>
      <c r="I301" s="73" t="s">
        <v>24</v>
      </c>
      <c r="J301" s="73" t="s">
        <v>68</v>
      </c>
      <c r="K301" s="73"/>
      <c r="L301" s="81"/>
      <c r="M301" s="78" t="s">
        <v>227</v>
      </c>
      <c r="N301" s="157" t="s">
        <v>262</v>
      </c>
      <c r="O301" s="267"/>
      <c r="P301" s="271">
        <f t="shared" si="4"/>
        <v>0</v>
      </c>
    </row>
    <row r="302" spans="1:16" ht="16.5" customHeight="1">
      <c r="A302" s="335"/>
      <c r="B302" s="57" t="s">
        <v>239</v>
      </c>
      <c r="C302" s="57"/>
      <c r="D302" s="57"/>
      <c r="E302" s="73">
        <v>800</v>
      </c>
      <c r="F302" s="212">
        <v>600</v>
      </c>
      <c r="G302" s="212">
        <v>850</v>
      </c>
      <c r="H302" s="73"/>
      <c r="I302" s="73" t="s">
        <v>24</v>
      </c>
      <c r="J302" s="73" t="s">
        <v>68</v>
      </c>
      <c r="K302" s="73"/>
      <c r="L302" s="81"/>
      <c r="M302" s="78" t="s">
        <v>227</v>
      </c>
      <c r="N302" s="157" t="s">
        <v>262</v>
      </c>
      <c r="O302" s="267"/>
      <c r="P302" s="271">
        <f t="shared" si="4"/>
        <v>0</v>
      </c>
    </row>
    <row r="303" spans="1:16" ht="15.75" customHeight="1">
      <c r="A303" s="335"/>
      <c r="B303" s="57" t="s">
        <v>238</v>
      </c>
      <c r="C303" s="57"/>
      <c r="D303" s="57"/>
      <c r="E303" s="73">
        <v>600</v>
      </c>
      <c r="F303" s="212">
        <v>600</v>
      </c>
      <c r="G303" s="212">
        <v>850</v>
      </c>
      <c r="H303" s="73"/>
      <c r="I303" s="73" t="s">
        <v>24</v>
      </c>
      <c r="J303" s="73" t="s">
        <v>68</v>
      </c>
      <c r="K303" s="73"/>
      <c r="L303" s="81"/>
      <c r="M303" s="78" t="s">
        <v>227</v>
      </c>
      <c r="N303" s="157" t="s">
        <v>262</v>
      </c>
      <c r="O303" s="267"/>
      <c r="P303" s="271">
        <f t="shared" si="4"/>
        <v>0</v>
      </c>
    </row>
    <row r="304" spans="1:16" ht="15" customHeight="1">
      <c r="A304" s="335"/>
      <c r="B304" s="57" t="s">
        <v>240</v>
      </c>
      <c r="C304" s="57"/>
      <c r="D304" s="57"/>
      <c r="E304" s="73">
        <v>400</v>
      </c>
      <c r="F304" s="212">
        <v>600</v>
      </c>
      <c r="G304" s="212">
        <v>850</v>
      </c>
      <c r="H304" s="73"/>
      <c r="I304" s="73" t="s">
        <v>24</v>
      </c>
      <c r="J304" s="73" t="s">
        <v>68</v>
      </c>
      <c r="K304" s="73"/>
      <c r="L304" s="81"/>
      <c r="M304" s="78" t="s">
        <v>227</v>
      </c>
      <c r="N304" s="157" t="s">
        <v>262</v>
      </c>
      <c r="O304" s="267"/>
      <c r="P304" s="271">
        <f t="shared" si="4"/>
        <v>0</v>
      </c>
    </row>
    <row r="305" spans="1:16" ht="16.5" customHeight="1" thickBot="1">
      <c r="A305" s="336"/>
      <c r="B305" s="17" t="s">
        <v>237</v>
      </c>
      <c r="C305" s="17"/>
      <c r="D305" s="17"/>
      <c r="E305" s="74">
        <v>400</v>
      </c>
      <c r="F305" s="213">
        <v>600</v>
      </c>
      <c r="G305" s="213">
        <v>850</v>
      </c>
      <c r="H305" s="74"/>
      <c r="I305" s="74" t="s">
        <v>24</v>
      </c>
      <c r="J305" s="74" t="s">
        <v>68</v>
      </c>
      <c r="K305" s="74"/>
      <c r="L305" s="82"/>
      <c r="M305" s="79" t="s">
        <v>227</v>
      </c>
      <c r="N305" s="158" t="s">
        <v>262</v>
      </c>
      <c r="O305" s="272"/>
      <c r="P305" s="271">
        <f t="shared" si="4"/>
        <v>0</v>
      </c>
    </row>
    <row r="306" spans="1:16" ht="14.25" customHeight="1">
      <c r="A306" s="334" t="s">
        <v>261</v>
      </c>
      <c r="B306" s="58" t="s">
        <v>241</v>
      </c>
      <c r="C306" s="58"/>
      <c r="D306" s="58"/>
      <c r="E306" s="72">
        <v>300</v>
      </c>
      <c r="F306" s="211">
        <v>600</v>
      </c>
      <c r="G306" s="211">
        <v>850</v>
      </c>
      <c r="H306" s="72"/>
      <c r="I306" s="72" t="s">
        <v>24</v>
      </c>
      <c r="J306" s="72" t="s">
        <v>68</v>
      </c>
      <c r="K306" s="72"/>
      <c r="L306" s="80"/>
      <c r="M306" s="77" t="s">
        <v>227</v>
      </c>
      <c r="N306" s="156" t="s">
        <v>262</v>
      </c>
      <c r="O306" s="271"/>
      <c r="P306" s="271">
        <f t="shared" si="4"/>
        <v>0</v>
      </c>
    </row>
    <row r="307" spans="1:16" ht="15.75" customHeight="1">
      <c r="A307" s="335"/>
      <c r="B307" s="57" t="s">
        <v>242</v>
      </c>
      <c r="C307" s="57"/>
      <c r="D307" s="57"/>
      <c r="E307" s="73">
        <v>300</v>
      </c>
      <c r="F307" s="212">
        <v>600</v>
      </c>
      <c r="G307" s="212">
        <v>850</v>
      </c>
      <c r="H307" s="73"/>
      <c r="I307" s="73" t="s">
        <v>24</v>
      </c>
      <c r="J307" s="73" t="s">
        <v>68</v>
      </c>
      <c r="K307" s="73"/>
      <c r="L307" s="81"/>
      <c r="M307" s="78" t="s">
        <v>227</v>
      </c>
      <c r="N307" s="157" t="s">
        <v>262</v>
      </c>
      <c r="O307" s="267"/>
      <c r="P307" s="271">
        <f t="shared" si="4"/>
        <v>0</v>
      </c>
    </row>
    <row r="308" spans="1:16" ht="30.75" customHeight="1">
      <c r="A308" s="335"/>
      <c r="B308" s="57" t="s">
        <v>259</v>
      </c>
      <c r="C308" s="57"/>
      <c r="D308" s="57"/>
      <c r="E308" s="73">
        <v>200</v>
      </c>
      <c r="F308" s="212">
        <v>600</v>
      </c>
      <c r="G308" s="212">
        <v>850</v>
      </c>
      <c r="H308" s="73"/>
      <c r="I308" s="73" t="s">
        <v>24</v>
      </c>
      <c r="J308" s="73" t="s">
        <v>68</v>
      </c>
      <c r="K308" s="73"/>
      <c r="L308" s="81"/>
      <c r="M308" s="78" t="s">
        <v>227</v>
      </c>
      <c r="N308" s="157" t="s">
        <v>262</v>
      </c>
      <c r="O308" s="267"/>
      <c r="P308" s="271">
        <f t="shared" si="4"/>
        <v>0</v>
      </c>
    </row>
    <row r="309" spans="1:16" ht="30" customHeight="1">
      <c r="A309" s="335"/>
      <c r="B309" s="57" t="s">
        <v>243</v>
      </c>
      <c r="C309" s="57"/>
      <c r="D309" s="57"/>
      <c r="E309" s="73">
        <v>200</v>
      </c>
      <c r="F309" s="212">
        <v>600</v>
      </c>
      <c r="G309" s="212">
        <v>850</v>
      </c>
      <c r="H309" s="73"/>
      <c r="I309" s="73" t="s">
        <v>24</v>
      </c>
      <c r="J309" s="73" t="s">
        <v>68</v>
      </c>
      <c r="K309" s="73"/>
      <c r="L309" s="81"/>
      <c r="M309" s="78" t="s">
        <v>227</v>
      </c>
      <c r="N309" s="157" t="s">
        <v>262</v>
      </c>
      <c r="O309" s="267"/>
      <c r="P309" s="271">
        <f t="shared" si="4"/>
        <v>0</v>
      </c>
    </row>
    <row r="310" spans="1:16" ht="15" customHeight="1">
      <c r="A310" s="335"/>
      <c r="B310" s="57" t="s">
        <v>244</v>
      </c>
      <c r="C310" s="57"/>
      <c r="D310" s="57"/>
      <c r="E310" s="73">
        <v>400</v>
      </c>
      <c r="F310" s="212">
        <v>600</v>
      </c>
      <c r="G310" s="212">
        <v>2100</v>
      </c>
      <c r="H310" s="73"/>
      <c r="I310" s="73" t="s">
        <v>24</v>
      </c>
      <c r="J310" s="73" t="s">
        <v>68</v>
      </c>
      <c r="K310" s="20"/>
      <c r="L310" s="81"/>
      <c r="M310" s="78" t="s">
        <v>227</v>
      </c>
      <c r="N310" s="157" t="s">
        <v>262</v>
      </c>
      <c r="O310" s="267"/>
      <c r="P310" s="271">
        <f t="shared" si="4"/>
        <v>0</v>
      </c>
    </row>
    <row r="311" spans="1:16" ht="15.75" customHeight="1" thickBot="1">
      <c r="A311" s="336"/>
      <c r="B311" s="17" t="s">
        <v>245</v>
      </c>
      <c r="C311" s="17"/>
      <c r="D311" s="17"/>
      <c r="E311" s="74">
        <v>800</v>
      </c>
      <c r="F311" s="213">
        <v>350</v>
      </c>
      <c r="G311" s="213">
        <v>736</v>
      </c>
      <c r="H311" s="74"/>
      <c r="I311" s="74" t="s">
        <v>24</v>
      </c>
      <c r="J311" s="74" t="s">
        <v>68</v>
      </c>
      <c r="K311" s="74"/>
      <c r="L311" s="82"/>
      <c r="M311" s="79" t="s">
        <v>227</v>
      </c>
      <c r="N311" s="158" t="s">
        <v>262</v>
      </c>
      <c r="O311" s="272"/>
      <c r="P311" s="271">
        <f t="shared" si="4"/>
        <v>0</v>
      </c>
    </row>
    <row r="312" spans="1:16" ht="15.75" customHeight="1">
      <c r="A312" s="248" t="s">
        <v>261</v>
      </c>
      <c r="B312" s="58" t="s">
        <v>245</v>
      </c>
      <c r="C312" s="58"/>
      <c r="D312" s="58"/>
      <c r="E312" s="199">
        <v>800</v>
      </c>
      <c r="F312" s="211">
        <v>350</v>
      </c>
      <c r="G312" s="211">
        <v>736</v>
      </c>
      <c r="H312" s="199"/>
      <c r="I312" s="199" t="s">
        <v>24</v>
      </c>
      <c r="J312" s="199" t="s">
        <v>68</v>
      </c>
      <c r="K312" s="199"/>
      <c r="L312" s="144"/>
      <c r="M312" s="77" t="s">
        <v>227</v>
      </c>
      <c r="N312" s="156" t="s">
        <v>262</v>
      </c>
      <c r="O312" s="265"/>
      <c r="P312" s="271">
        <f t="shared" si="4"/>
        <v>0</v>
      </c>
    </row>
    <row r="313" spans="1:16" ht="14.25" customHeight="1">
      <c r="A313" s="243"/>
      <c r="B313" s="57" t="s">
        <v>246</v>
      </c>
      <c r="C313" s="57"/>
      <c r="D313" s="57"/>
      <c r="E313" s="200">
        <v>600</v>
      </c>
      <c r="F313" s="212">
        <v>350</v>
      </c>
      <c r="G313" s="212">
        <v>736</v>
      </c>
      <c r="H313" s="200"/>
      <c r="I313" s="200" t="s">
        <v>24</v>
      </c>
      <c r="J313" s="200" t="s">
        <v>68</v>
      </c>
      <c r="K313" s="200"/>
      <c r="L313" s="145"/>
      <c r="M313" s="78" t="s">
        <v>227</v>
      </c>
      <c r="N313" s="157" t="s">
        <v>262</v>
      </c>
      <c r="O313" s="267"/>
      <c r="P313" s="271">
        <f t="shared" si="4"/>
        <v>0</v>
      </c>
    </row>
    <row r="314" spans="1:16" ht="15" customHeight="1" thickBot="1">
      <c r="A314" s="244"/>
      <c r="B314" s="17" t="s">
        <v>246</v>
      </c>
      <c r="C314" s="17"/>
      <c r="D314" s="17"/>
      <c r="E314" s="201">
        <v>600</v>
      </c>
      <c r="F314" s="213">
        <v>350</v>
      </c>
      <c r="G314" s="213">
        <v>736</v>
      </c>
      <c r="H314" s="201"/>
      <c r="I314" s="201" t="s">
        <v>24</v>
      </c>
      <c r="J314" s="201" t="s">
        <v>68</v>
      </c>
      <c r="K314" s="201"/>
      <c r="L314" s="146"/>
      <c r="M314" s="78" t="s">
        <v>227</v>
      </c>
      <c r="N314" s="157" t="s">
        <v>262</v>
      </c>
      <c r="O314" s="267"/>
      <c r="P314" s="271">
        <f t="shared" si="4"/>
        <v>0</v>
      </c>
    </row>
    <row r="315" spans="1:16" ht="15" customHeight="1">
      <c r="A315" s="248" t="s">
        <v>261</v>
      </c>
      <c r="B315" s="58" t="s">
        <v>247</v>
      </c>
      <c r="C315" s="58"/>
      <c r="D315" s="58"/>
      <c r="E315" s="199">
        <v>800</v>
      </c>
      <c r="F315" s="211">
        <v>350</v>
      </c>
      <c r="G315" s="211">
        <v>736</v>
      </c>
      <c r="H315" s="199"/>
      <c r="I315" s="199" t="s">
        <v>24</v>
      </c>
      <c r="J315" s="199" t="s">
        <v>68</v>
      </c>
      <c r="K315" s="199"/>
      <c r="L315" s="144"/>
      <c r="M315" s="78" t="s">
        <v>227</v>
      </c>
      <c r="N315" s="157" t="s">
        <v>262</v>
      </c>
      <c r="O315" s="267"/>
      <c r="P315" s="271">
        <f t="shared" si="4"/>
        <v>0</v>
      </c>
    </row>
    <row r="316" spans="1:16" ht="14.25" customHeight="1">
      <c r="A316" s="243"/>
      <c r="B316" s="57" t="s">
        <v>248</v>
      </c>
      <c r="C316" s="57"/>
      <c r="D316" s="57"/>
      <c r="E316" s="200">
        <v>800</v>
      </c>
      <c r="F316" s="212">
        <v>350</v>
      </c>
      <c r="G316" s="212">
        <v>736</v>
      </c>
      <c r="H316" s="200"/>
      <c r="I316" s="200" t="s">
        <v>24</v>
      </c>
      <c r="J316" s="200" t="s">
        <v>68</v>
      </c>
      <c r="K316" s="200"/>
      <c r="L316" s="145"/>
      <c r="M316" s="78" t="s">
        <v>227</v>
      </c>
      <c r="N316" s="157" t="s">
        <v>262</v>
      </c>
      <c r="O316" s="267"/>
      <c r="P316" s="271">
        <f t="shared" si="4"/>
        <v>0</v>
      </c>
    </row>
    <row r="317" spans="1:16" ht="16.5" customHeight="1" thickBot="1">
      <c r="A317" s="244"/>
      <c r="B317" s="17" t="s">
        <v>249</v>
      </c>
      <c r="C317" s="17"/>
      <c r="D317" s="17"/>
      <c r="E317" s="201">
        <v>600</v>
      </c>
      <c r="F317" s="213">
        <v>350</v>
      </c>
      <c r="G317" s="213">
        <v>736</v>
      </c>
      <c r="H317" s="201"/>
      <c r="I317" s="201" t="s">
        <v>24</v>
      </c>
      <c r="J317" s="201" t="s">
        <v>68</v>
      </c>
      <c r="K317" s="201"/>
      <c r="L317" s="146"/>
      <c r="M317" s="79" t="s">
        <v>227</v>
      </c>
      <c r="N317" s="158" t="s">
        <v>262</v>
      </c>
      <c r="O317" s="269"/>
      <c r="P317" s="271">
        <f t="shared" si="4"/>
        <v>0</v>
      </c>
    </row>
    <row r="318" spans="1:16" ht="17.25" customHeight="1">
      <c r="A318" s="334" t="s">
        <v>261</v>
      </c>
      <c r="B318" s="58" t="s">
        <v>250</v>
      </c>
      <c r="C318" s="58"/>
      <c r="D318" s="58"/>
      <c r="E318" s="72">
        <v>600</v>
      </c>
      <c r="F318" s="211">
        <v>350</v>
      </c>
      <c r="G318" s="211">
        <v>736</v>
      </c>
      <c r="H318" s="72"/>
      <c r="I318" s="72" t="s">
        <v>24</v>
      </c>
      <c r="J318" s="72" t="s">
        <v>68</v>
      </c>
      <c r="K318" s="72"/>
      <c r="L318" s="80"/>
      <c r="M318" s="77" t="s">
        <v>227</v>
      </c>
      <c r="N318" s="156" t="s">
        <v>262</v>
      </c>
      <c r="O318" s="265"/>
      <c r="P318" s="271">
        <f t="shared" si="4"/>
        <v>0</v>
      </c>
    </row>
    <row r="319" spans="1:16" ht="19.5" customHeight="1">
      <c r="A319" s="335"/>
      <c r="B319" s="57" t="s">
        <v>251</v>
      </c>
      <c r="C319" s="57"/>
      <c r="D319" s="57"/>
      <c r="E319" s="73">
        <v>400</v>
      </c>
      <c r="F319" s="212">
        <v>350</v>
      </c>
      <c r="G319" s="212">
        <v>736</v>
      </c>
      <c r="H319" s="73"/>
      <c r="I319" s="73" t="s">
        <v>24</v>
      </c>
      <c r="J319" s="73" t="s">
        <v>68</v>
      </c>
      <c r="K319" s="73"/>
      <c r="L319" s="81"/>
      <c r="M319" s="78" t="s">
        <v>227</v>
      </c>
      <c r="N319" s="157" t="s">
        <v>262</v>
      </c>
      <c r="O319" s="267"/>
      <c r="P319" s="271">
        <f t="shared" si="4"/>
        <v>0</v>
      </c>
    </row>
    <row r="320" spans="1:16" ht="15.75" customHeight="1">
      <c r="A320" s="335"/>
      <c r="B320" s="57" t="s">
        <v>252</v>
      </c>
      <c r="C320" s="57"/>
      <c r="D320" s="57"/>
      <c r="E320" s="73">
        <v>400</v>
      </c>
      <c r="F320" s="212">
        <v>350</v>
      </c>
      <c r="G320" s="212">
        <v>736</v>
      </c>
      <c r="H320" s="73"/>
      <c r="I320" s="73" t="s">
        <v>24</v>
      </c>
      <c r="J320" s="73" t="s">
        <v>68</v>
      </c>
      <c r="K320" s="73"/>
      <c r="L320" s="81"/>
      <c r="M320" s="78" t="s">
        <v>227</v>
      </c>
      <c r="N320" s="157" t="s">
        <v>262</v>
      </c>
      <c r="O320" s="267"/>
      <c r="P320" s="271">
        <f t="shared" si="4"/>
        <v>0</v>
      </c>
    </row>
    <row r="321" spans="1:16" ht="16.5" customHeight="1">
      <c r="A321" s="335"/>
      <c r="B321" s="57" t="s">
        <v>253</v>
      </c>
      <c r="C321" s="57"/>
      <c r="D321" s="57"/>
      <c r="E321" s="73">
        <v>300</v>
      </c>
      <c r="F321" s="212">
        <v>350</v>
      </c>
      <c r="G321" s="212">
        <v>736</v>
      </c>
      <c r="H321" s="73"/>
      <c r="I321" s="73" t="s">
        <v>24</v>
      </c>
      <c r="J321" s="73" t="s">
        <v>68</v>
      </c>
      <c r="K321" s="73"/>
      <c r="L321" s="81"/>
      <c r="M321" s="78" t="s">
        <v>227</v>
      </c>
      <c r="N321" s="157" t="s">
        <v>262</v>
      </c>
      <c r="O321" s="267"/>
      <c r="P321" s="271">
        <f t="shared" si="4"/>
        <v>0</v>
      </c>
    </row>
    <row r="322" spans="1:16" ht="15.75" customHeight="1">
      <c r="A322" s="335"/>
      <c r="B322" s="57" t="s">
        <v>254</v>
      </c>
      <c r="C322" s="57"/>
      <c r="D322" s="57"/>
      <c r="E322" s="73">
        <v>300</v>
      </c>
      <c r="F322" s="212">
        <v>350</v>
      </c>
      <c r="G322" s="212">
        <v>736</v>
      </c>
      <c r="H322" s="73"/>
      <c r="I322" s="73" t="s">
        <v>24</v>
      </c>
      <c r="J322" s="73" t="s">
        <v>68</v>
      </c>
      <c r="K322" s="73"/>
      <c r="L322" s="81"/>
      <c r="M322" s="78" t="s">
        <v>227</v>
      </c>
      <c r="N322" s="157" t="s">
        <v>262</v>
      </c>
      <c r="O322" s="267"/>
      <c r="P322" s="271">
        <f t="shared" si="4"/>
        <v>0</v>
      </c>
    </row>
    <row r="323" spans="1:16" ht="16.5" customHeight="1" thickBot="1">
      <c r="A323" s="336"/>
      <c r="B323" s="17" t="s">
        <v>255</v>
      </c>
      <c r="C323" s="17"/>
      <c r="D323" s="17"/>
      <c r="E323" s="74">
        <v>600</v>
      </c>
      <c r="F323" s="213">
        <v>600</v>
      </c>
      <c r="G323" s="213">
        <v>736</v>
      </c>
      <c r="H323" s="74"/>
      <c r="I323" s="74" t="s">
        <v>24</v>
      </c>
      <c r="J323" s="74" t="s">
        <v>68</v>
      </c>
      <c r="K323" s="74"/>
      <c r="L323" s="82"/>
      <c r="M323" s="79" t="s">
        <v>227</v>
      </c>
      <c r="N323" s="158" t="s">
        <v>262</v>
      </c>
      <c r="O323" s="269"/>
      <c r="P323" s="271">
        <f t="shared" si="4"/>
        <v>0</v>
      </c>
    </row>
    <row r="324" spans="1:16" ht="15.75" customHeight="1">
      <c r="A324" s="334" t="s">
        <v>261</v>
      </c>
      <c r="B324" s="14" t="s">
        <v>256</v>
      </c>
      <c r="C324" s="14"/>
      <c r="D324" s="14"/>
      <c r="E324" s="75">
        <v>600</v>
      </c>
      <c r="F324" s="218">
        <v>350</v>
      </c>
      <c r="G324" s="218">
        <v>316</v>
      </c>
      <c r="H324" s="75"/>
      <c r="I324" s="75" t="s">
        <v>24</v>
      </c>
      <c r="J324" s="75" t="s">
        <v>68</v>
      </c>
      <c r="K324" s="75"/>
      <c r="L324" s="75"/>
      <c r="M324" s="85"/>
      <c r="N324" s="100"/>
      <c r="O324" s="265"/>
      <c r="P324" s="265">
        <f t="shared" si="4"/>
        <v>0</v>
      </c>
    </row>
    <row r="325" spans="1:16" ht="15.75">
      <c r="A325" s="335"/>
      <c r="B325" s="57" t="s">
        <v>257</v>
      </c>
      <c r="C325" s="57"/>
      <c r="D325" s="57"/>
      <c r="E325" s="73">
        <v>200</v>
      </c>
      <c r="F325" s="212">
        <v>350</v>
      </c>
      <c r="G325" s="212">
        <v>736</v>
      </c>
      <c r="H325" s="73"/>
      <c r="I325" s="73" t="s">
        <v>24</v>
      </c>
      <c r="J325" s="73" t="s">
        <v>68</v>
      </c>
      <c r="K325" s="73"/>
      <c r="L325" s="73"/>
      <c r="M325" s="86"/>
      <c r="N325" s="53"/>
      <c r="O325" s="267"/>
      <c r="P325" s="271">
        <f t="shared" si="4"/>
        <v>0</v>
      </c>
    </row>
    <row r="326" spans="1:16" ht="16.5" thickBot="1">
      <c r="A326" s="335"/>
      <c r="B326" s="6" t="s">
        <v>258</v>
      </c>
      <c r="C326" s="6"/>
      <c r="D326" s="6"/>
      <c r="E326" s="76">
        <v>200</v>
      </c>
      <c r="F326" s="214">
        <v>350</v>
      </c>
      <c r="G326" s="214">
        <v>736</v>
      </c>
      <c r="H326" s="76"/>
      <c r="I326" s="76" t="s">
        <v>24</v>
      </c>
      <c r="J326" s="76" t="s">
        <v>68</v>
      </c>
      <c r="K326" s="76"/>
      <c r="L326" s="76"/>
      <c r="M326" s="86"/>
      <c r="N326" s="53"/>
      <c r="O326" s="269"/>
      <c r="P326" s="275">
        <f t="shared" si="4"/>
        <v>0</v>
      </c>
    </row>
    <row r="327" spans="1:16" ht="15.75">
      <c r="A327" s="328" t="s">
        <v>409</v>
      </c>
      <c r="B327" s="222" t="s">
        <v>410</v>
      </c>
      <c r="C327" s="223"/>
      <c r="D327" s="58"/>
      <c r="E327" s="234">
        <v>900</v>
      </c>
      <c r="F327" s="234">
        <v>600</v>
      </c>
      <c r="G327" s="234">
        <v>850</v>
      </c>
      <c r="H327" s="234"/>
      <c r="I327" s="224" t="s">
        <v>368</v>
      </c>
      <c r="J327" s="234" t="s">
        <v>29</v>
      </c>
      <c r="K327" s="37"/>
      <c r="L327" s="225"/>
      <c r="M327" s="233"/>
      <c r="N327" s="53"/>
      <c r="O327" s="265"/>
      <c r="P327" s="265">
        <f t="shared" si="4"/>
        <v>0</v>
      </c>
    </row>
    <row r="328" spans="1:16" ht="15.75">
      <c r="A328" s="347"/>
      <c r="B328" s="219" t="s">
        <v>411</v>
      </c>
      <c r="C328" s="220"/>
      <c r="D328" s="57"/>
      <c r="E328" s="235">
        <v>600</v>
      </c>
      <c r="F328" s="235">
        <v>600</v>
      </c>
      <c r="G328" s="235">
        <v>850</v>
      </c>
      <c r="H328" s="235"/>
      <c r="I328" s="221" t="s">
        <v>368</v>
      </c>
      <c r="J328" s="235" t="s">
        <v>29</v>
      </c>
      <c r="K328" s="20"/>
      <c r="L328" s="226"/>
      <c r="M328" s="233"/>
      <c r="N328" s="53"/>
      <c r="O328" s="267"/>
      <c r="P328" s="267">
        <f t="shared" si="4"/>
        <v>0</v>
      </c>
    </row>
    <row r="329" spans="1:16" ht="16.5" thickBot="1">
      <c r="A329" s="347"/>
      <c r="B329" s="219" t="s">
        <v>412</v>
      </c>
      <c r="C329" s="220"/>
      <c r="D329" s="57"/>
      <c r="E329" s="235">
        <v>900</v>
      </c>
      <c r="F329" s="235">
        <v>600</v>
      </c>
      <c r="G329" s="235">
        <v>850</v>
      </c>
      <c r="H329" s="235"/>
      <c r="I329" s="221" t="s">
        <v>368</v>
      </c>
      <c r="J329" s="235" t="s">
        <v>29</v>
      </c>
      <c r="K329" s="20"/>
      <c r="L329" s="226"/>
      <c r="M329" s="233"/>
      <c r="N329" s="53"/>
      <c r="O329" s="269"/>
      <c r="P329" s="275">
        <f t="shared" si="4"/>
        <v>0</v>
      </c>
    </row>
    <row r="330" spans="1:16" ht="15.75">
      <c r="A330" s="347"/>
      <c r="B330" s="219" t="s">
        <v>413</v>
      </c>
      <c r="C330" s="220"/>
      <c r="D330" s="57"/>
      <c r="E330" s="235">
        <v>900</v>
      </c>
      <c r="F330" s="235">
        <v>320</v>
      </c>
      <c r="G330" s="235">
        <v>720</v>
      </c>
      <c r="H330" s="235"/>
      <c r="I330" s="221" t="s">
        <v>368</v>
      </c>
      <c r="J330" s="235" t="s">
        <v>29</v>
      </c>
      <c r="K330" s="20"/>
      <c r="L330" s="226"/>
      <c r="M330" s="233"/>
      <c r="N330" s="53"/>
      <c r="O330" s="265"/>
      <c r="P330" s="265">
        <f t="shared" si="4"/>
        <v>0</v>
      </c>
    </row>
    <row r="331" spans="1:16" ht="15.75">
      <c r="A331" s="347"/>
      <c r="B331" s="219" t="s">
        <v>414</v>
      </c>
      <c r="C331" s="220"/>
      <c r="D331" s="57"/>
      <c r="E331" s="235">
        <v>600</v>
      </c>
      <c r="F331" s="235">
        <v>320</v>
      </c>
      <c r="G331" s="235">
        <v>360</v>
      </c>
      <c r="H331" s="235"/>
      <c r="I331" s="221" t="s">
        <v>368</v>
      </c>
      <c r="J331" s="235" t="s">
        <v>29</v>
      </c>
      <c r="K331" s="20"/>
      <c r="L331" s="226"/>
      <c r="M331" s="233"/>
      <c r="N331" s="53"/>
      <c r="O331" s="267"/>
      <c r="P331" s="267">
        <f t="shared" si="4"/>
        <v>0</v>
      </c>
    </row>
    <row r="332" spans="1:16" ht="16.5" thickBot="1">
      <c r="A332" s="329"/>
      <c r="B332" s="227" t="s">
        <v>415</v>
      </c>
      <c r="C332" s="228"/>
      <c r="D332" s="17"/>
      <c r="E332" s="236">
        <v>900</v>
      </c>
      <c r="F332" s="236">
        <v>320</v>
      </c>
      <c r="G332" s="236">
        <v>720</v>
      </c>
      <c r="H332" s="236"/>
      <c r="I332" s="229" t="s">
        <v>368</v>
      </c>
      <c r="J332" s="236" t="s">
        <v>29</v>
      </c>
      <c r="K332" s="230"/>
      <c r="L332" s="231"/>
      <c r="M332" s="233"/>
      <c r="N332" s="53"/>
      <c r="O332" s="269"/>
      <c r="P332" s="275">
        <f t="shared" si="4"/>
        <v>0</v>
      </c>
    </row>
    <row r="333" spans="1:16" ht="20.25" customHeight="1" thickBot="1">
      <c r="A333" s="250" t="s">
        <v>274</v>
      </c>
      <c r="B333" s="167"/>
      <c r="C333" s="167"/>
      <c r="D333" s="167"/>
      <c r="E333" s="167"/>
      <c r="F333" s="167"/>
      <c r="G333" s="167"/>
      <c r="H333" s="167"/>
      <c r="I333" s="167"/>
      <c r="J333" s="167"/>
      <c r="K333" s="167"/>
      <c r="L333" s="207"/>
      <c r="M333" s="282" t="s">
        <v>227</v>
      </c>
      <c r="N333" s="164" t="s">
        <v>262</v>
      </c>
      <c r="O333" s="174"/>
      <c r="P333" s="271">
        <f t="shared" si="4"/>
        <v>0</v>
      </c>
    </row>
    <row r="334" spans="1:16" ht="20.25" customHeight="1">
      <c r="A334" s="330" t="s">
        <v>5</v>
      </c>
      <c r="B334" s="173" t="s">
        <v>52</v>
      </c>
      <c r="C334" s="173"/>
      <c r="D334" s="173"/>
      <c r="E334" s="169">
        <v>1560</v>
      </c>
      <c r="F334" s="169">
        <v>1060</v>
      </c>
      <c r="G334" s="169">
        <v>820</v>
      </c>
      <c r="H334" s="150"/>
      <c r="I334" s="387" t="s">
        <v>24</v>
      </c>
      <c r="J334" s="388"/>
      <c r="K334" s="391">
        <v>72</v>
      </c>
      <c r="L334" s="391">
        <v>2</v>
      </c>
      <c r="M334" s="73" t="s">
        <v>227</v>
      </c>
      <c r="N334" s="157" t="s">
        <v>262</v>
      </c>
      <c r="O334" s="280"/>
      <c r="P334" s="271">
        <f t="shared" si="4"/>
        <v>0</v>
      </c>
    </row>
    <row r="335" spans="1:16" ht="18.75" customHeight="1" thickBot="1">
      <c r="A335" s="347"/>
      <c r="B335" s="18" t="s">
        <v>51</v>
      </c>
      <c r="C335" s="18"/>
      <c r="D335" s="18"/>
      <c r="E335" s="5">
        <v>900</v>
      </c>
      <c r="F335" s="5">
        <v>700</v>
      </c>
      <c r="G335" s="5">
        <v>720</v>
      </c>
      <c r="H335" s="25"/>
      <c r="I335" s="342"/>
      <c r="J335" s="389"/>
      <c r="K335" s="391"/>
      <c r="L335" s="391"/>
      <c r="M335" s="76" t="s">
        <v>227</v>
      </c>
      <c r="N335" s="165" t="s">
        <v>262</v>
      </c>
      <c r="O335" s="267"/>
      <c r="P335" s="271">
        <f t="shared" si="4"/>
        <v>0</v>
      </c>
    </row>
    <row r="336" spans="1:16" ht="16.5" thickBot="1">
      <c r="A336" s="347"/>
      <c r="B336" s="18" t="s">
        <v>50</v>
      </c>
      <c r="C336" s="18"/>
      <c r="D336" s="18"/>
      <c r="E336" s="5">
        <v>1250</v>
      </c>
      <c r="F336" s="5"/>
      <c r="G336" s="5">
        <v>700</v>
      </c>
      <c r="H336" s="25"/>
      <c r="I336" s="342"/>
      <c r="J336" s="389"/>
      <c r="K336" s="391"/>
      <c r="L336" s="391"/>
      <c r="M336" s="167"/>
      <c r="N336" s="167"/>
      <c r="O336" s="267"/>
      <c r="P336" s="271">
        <f t="shared" si="4"/>
        <v>0</v>
      </c>
    </row>
    <row r="337" spans="1:16" ht="16.5" thickBot="1">
      <c r="A337" s="329"/>
      <c r="B337" s="31" t="s">
        <v>53</v>
      </c>
      <c r="C337" s="31"/>
      <c r="D337" s="31"/>
      <c r="E337" s="4">
        <v>350</v>
      </c>
      <c r="F337" s="4">
        <v>350</v>
      </c>
      <c r="G337" s="4">
        <v>470</v>
      </c>
      <c r="H337" s="32"/>
      <c r="I337" s="343"/>
      <c r="J337" s="390"/>
      <c r="K337" s="392"/>
      <c r="L337" s="392"/>
      <c r="M337" s="383" t="s">
        <v>49</v>
      </c>
      <c r="N337" s="393"/>
      <c r="O337" s="272"/>
      <c r="P337" s="271">
        <f t="shared" si="4"/>
        <v>0</v>
      </c>
    </row>
    <row r="338" spans="1:16" ht="12.75" customHeight="1">
      <c r="A338" s="328" t="s">
        <v>126</v>
      </c>
      <c r="B338" s="58" t="s">
        <v>127</v>
      </c>
      <c r="C338" s="58"/>
      <c r="D338" s="58"/>
      <c r="E338" s="72">
        <v>1560</v>
      </c>
      <c r="F338" s="211">
        <v>1260</v>
      </c>
      <c r="G338" s="211">
        <v>850</v>
      </c>
      <c r="H338" s="72"/>
      <c r="I338" s="348" t="s">
        <v>24</v>
      </c>
      <c r="J338" s="348" t="s">
        <v>130</v>
      </c>
      <c r="K338" s="339">
        <v>98</v>
      </c>
      <c r="L338" s="339">
        <v>4</v>
      </c>
      <c r="M338" s="352"/>
      <c r="N338" s="394"/>
      <c r="O338" s="265"/>
      <c r="P338" s="271">
        <f t="shared" si="4"/>
        <v>0</v>
      </c>
    </row>
    <row r="339" spans="1:16" ht="15.75">
      <c r="A339" s="347"/>
      <c r="B339" s="57" t="s">
        <v>128</v>
      </c>
      <c r="C339" s="57"/>
      <c r="D339" s="57"/>
      <c r="E339" s="73">
        <v>1000</v>
      </c>
      <c r="F339" s="212">
        <v>700</v>
      </c>
      <c r="G339" s="212">
        <v>750</v>
      </c>
      <c r="H339" s="73"/>
      <c r="I339" s="349"/>
      <c r="J339" s="349"/>
      <c r="K339" s="368"/>
      <c r="L339" s="368"/>
      <c r="M339" s="352"/>
      <c r="N339" s="394"/>
      <c r="O339" s="267"/>
      <c r="P339" s="271">
        <f t="shared" si="4"/>
        <v>0</v>
      </c>
    </row>
    <row r="340" spans="1:16" ht="16.5" thickBot="1">
      <c r="A340" s="329"/>
      <c r="B340" s="17" t="s">
        <v>129</v>
      </c>
      <c r="C340" s="17"/>
      <c r="D340" s="17"/>
      <c r="E340" s="74">
        <v>450</v>
      </c>
      <c r="F340" s="213">
        <v>350</v>
      </c>
      <c r="G340" s="213">
        <v>450</v>
      </c>
      <c r="H340" s="74"/>
      <c r="I340" s="350"/>
      <c r="J340" s="350"/>
      <c r="K340" s="340"/>
      <c r="L340" s="340"/>
      <c r="M340" s="353"/>
      <c r="N340" s="395"/>
      <c r="O340" s="269"/>
      <c r="P340" s="271">
        <f t="shared" si="4"/>
        <v>0</v>
      </c>
    </row>
    <row r="341" spans="1:16" ht="16.5" thickBot="1">
      <c r="A341" s="328" t="s">
        <v>229</v>
      </c>
      <c r="B341" s="58" t="s">
        <v>230</v>
      </c>
      <c r="C341" s="58"/>
      <c r="D341" s="58"/>
      <c r="E341" s="72">
        <v>350</v>
      </c>
      <c r="F341" s="211">
        <v>350</v>
      </c>
      <c r="G341" s="211">
        <v>470</v>
      </c>
      <c r="H341" s="72"/>
      <c r="I341" s="72"/>
      <c r="J341" s="72"/>
      <c r="K341" s="72">
        <v>9</v>
      </c>
      <c r="L341" s="72">
        <v>2</v>
      </c>
      <c r="M341" s="348" t="s">
        <v>131</v>
      </c>
      <c r="N341" s="354"/>
      <c r="O341" s="274"/>
      <c r="P341" s="271">
        <f t="shared" si="4"/>
        <v>0</v>
      </c>
    </row>
    <row r="342" spans="1:16" ht="16.5" thickBot="1">
      <c r="A342" s="329"/>
      <c r="B342" s="17" t="s">
        <v>231</v>
      </c>
      <c r="C342" s="17"/>
      <c r="D342" s="17"/>
      <c r="E342" s="74">
        <v>350</v>
      </c>
      <c r="F342" s="213">
        <v>350</v>
      </c>
      <c r="G342" s="213">
        <v>470</v>
      </c>
      <c r="H342" s="74"/>
      <c r="I342" s="74"/>
      <c r="J342" s="74"/>
      <c r="K342" s="72">
        <v>9</v>
      </c>
      <c r="L342" s="72">
        <v>2</v>
      </c>
      <c r="M342" s="349"/>
      <c r="N342" s="355"/>
      <c r="O342" s="274"/>
      <c r="P342" s="271">
        <f t="shared" si="4"/>
        <v>0</v>
      </c>
    </row>
    <row r="343" spans="1:16" ht="16.5" thickBot="1">
      <c r="A343" s="251" t="s">
        <v>232</v>
      </c>
      <c r="B343" s="35" t="s">
        <v>231</v>
      </c>
      <c r="C343" s="35"/>
      <c r="D343" s="35"/>
      <c r="E343" s="36">
        <v>350</v>
      </c>
      <c r="F343" s="36">
        <v>350</v>
      </c>
      <c r="G343" s="36">
        <v>470</v>
      </c>
      <c r="H343" s="36"/>
      <c r="I343" s="36"/>
      <c r="J343" s="36"/>
      <c r="K343" s="36">
        <v>9</v>
      </c>
      <c r="L343" s="36">
        <v>2</v>
      </c>
      <c r="M343" s="350"/>
      <c r="N343" s="356"/>
      <c r="O343" s="274"/>
      <c r="P343" s="271">
        <f t="shared" si="4"/>
        <v>0</v>
      </c>
    </row>
    <row r="344" spans="1:16" ht="16.5" thickBot="1">
      <c r="A344" s="240" t="s">
        <v>226</v>
      </c>
      <c r="B344" s="49" t="s">
        <v>226</v>
      </c>
      <c r="C344" s="49"/>
      <c r="D344" s="49"/>
      <c r="E344" s="85">
        <v>310</v>
      </c>
      <c r="F344" s="217">
        <v>310</v>
      </c>
      <c r="G344" s="217">
        <v>470</v>
      </c>
      <c r="H344" s="85"/>
      <c r="I344" s="85"/>
      <c r="J344" s="85"/>
      <c r="K344" s="85">
        <v>7</v>
      </c>
      <c r="L344" s="85">
        <v>2</v>
      </c>
      <c r="M344" s="72"/>
      <c r="N344" s="156"/>
      <c r="O344" s="274"/>
      <c r="P344" s="271">
        <f t="shared" si="4"/>
        <v>0</v>
      </c>
    </row>
    <row r="345" spans="1:16" ht="16.5" thickBot="1">
      <c r="A345" s="245" t="s">
        <v>127</v>
      </c>
      <c r="B345" s="58" t="s">
        <v>127</v>
      </c>
      <c r="C345" s="58"/>
      <c r="D345" s="58"/>
      <c r="E345" s="72">
        <v>1500</v>
      </c>
      <c r="F345" s="211">
        <v>1200</v>
      </c>
      <c r="G345" s="211">
        <v>820</v>
      </c>
      <c r="H345" s="72"/>
      <c r="I345" s="72" t="s">
        <v>24</v>
      </c>
      <c r="J345" s="72"/>
      <c r="K345" s="348">
        <v>77</v>
      </c>
      <c r="L345" s="348">
        <v>2</v>
      </c>
      <c r="M345" s="74"/>
      <c r="N345" s="158"/>
      <c r="O345" s="265"/>
      <c r="P345" s="271">
        <f t="shared" si="4"/>
        <v>0</v>
      </c>
    </row>
    <row r="346" spans="1:16" ht="16.5" thickBot="1">
      <c r="A346" s="246" t="s">
        <v>128</v>
      </c>
      <c r="B346" s="57" t="s">
        <v>128</v>
      </c>
      <c r="C346" s="57"/>
      <c r="D346" s="57"/>
      <c r="E346" s="73">
        <v>1000</v>
      </c>
      <c r="F346" s="212">
        <v>700</v>
      </c>
      <c r="G346" s="212">
        <v>750</v>
      </c>
      <c r="H346" s="73"/>
      <c r="I346" s="73" t="s">
        <v>24</v>
      </c>
      <c r="J346" s="73"/>
      <c r="K346" s="349"/>
      <c r="L346" s="349"/>
      <c r="M346" s="36"/>
      <c r="N346" s="155"/>
      <c r="O346" s="267"/>
      <c r="P346" s="271">
        <f t="shared" si="4"/>
        <v>0</v>
      </c>
    </row>
    <row r="347" spans="1:16" ht="16.5" thickBot="1">
      <c r="A347" s="247" t="s">
        <v>226</v>
      </c>
      <c r="B347" s="17" t="s">
        <v>226</v>
      </c>
      <c r="C347" s="17"/>
      <c r="D347" s="17"/>
      <c r="E347" s="74">
        <v>350</v>
      </c>
      <c r="F347" s="213">
        <v>350</v>
      </c>
      <c r="G347" s="213">
        <v>450</v>
      </c>
      <c r="H347" s="74"/>
      <c r="I347" s="74" t="s">
        <v>24</v>
      </c>
      <c r="J347" s="74"/>
      <c r="K347" s="350"/>
      <c r="L347" s="350"/>
      <c r="M347" s="85"/>
      <c r="N347" s="100"/>
      <c r="O347" s="269"/>
      <c r="P347" s="271">
        <f t="shared" si="4"/>
        <v>0</v>
      </c>
    </row>
    <row r="348" spans="1:16" ht="18" customHeight="1">
      <c r="A348" s="328" t="s">
        <v>373</v>
      </c>
      <c r="B348" s="58" t="s">
        <v>127</v>
      </c>
      <c r="C348" s="58"/>
      <c r="D348" s="58"/>
      <c r="E348" s="111">
        <v>1800</v>
      </c>
      <c r="F348" s="211">
        <v>1400</v>
      </c>
      <c r="G348" s="211">
        <v>900</v>
      </c>
      <c r="H348" s="111"/>
      <c r="I348" s="131" t="s">
        <v>24</v>
      </c>
      <c r="J348" s="131"/>
      <c r="K348" s="110">
        <f>36+14.5+17.5</f>
        <v>68</v>
      </c>
      <c r="L348" s="121">
        <v>3</v>
      </c>
      <c r="M348" s="72" t="s">
        <v>227</v>
      </c>
      <c r="N348" s="156"/>
      <c r="O348" s="271"/>
      <c r="P348" s="271">
        <f t="shared" si="4"/>
        <v>0</v>
      </c>
    </row>
    <row r="349" spans="1:16" ht="14.25" customHeight="1">
      <c r="A349" s="347"/>
      <c r="B349" s="57" t="s">
        <v>128</v>
      </c>
      <c r="C349" s="57"/>
      <c r="D349" s="57"/>
      <c r="E349" s="112">
        <v>1000</v>
      </c>
      <c r="F349" s="212">
        <v>700</v>
      </c>
      <c r="G349" s="212">
        <v>750</v>
      </c>
      <c r="H349" s="112"/>
      <c r="I349" s="106" t="s">
        <v>24</v>
      </c>
      <c r="J349" s="106"/>
      <c r="K349" s="25">
        <v>24</v>
      </c>
      <c r="L349" s="120">
        <v>1</v>
      </c>
      <c r="M349" s="73" t="s">
        <v>227</v>
      </c>
      <c r="N349" s="157"/>
      <c r="O349" s="267"/>
      <c r="P349" s="271">
        <f t="shared" si="4"/>
        <v>0</v>
      </c>
    </row>
    <row r="350" spans="1:16" ht="15" customHeight="1" thickBot="1">
      <c r="A350" s="329"/>
      <c r="B350" s="17" t="s">
        <v>129</v>
      </c>
      <c r="C350" s="17"/>
      <c r="D350" s="17"/>
      <c r="E350" s="113">
        <v>400</v>
      </c>
      <c r="F350" s="213">
        <v>350</v>
      </c>
      <c r="G350" s="213">
        <v>520</v>
      </c>
      <c r="H350" s="113"/>
      <c r="I350" s="132" t="s">
        <v>24</v>
      </c>
      <c r="J350" s="132"/>
      <c r="K350" s="69">
        <f>10+5</f>
        <v>15</v>
      </c>
      <c r="L350" s="122">
        <v>2</v>
      </c>
      <c r="M350" s="74" t="s">
        <v>227</v>
      </c>
      <c r="N350" s="158"/>
      <c r="O350" s="269"/>
      <c r="P350" s="271">
        <f t="shared" si="4"/>
        <v>0</v>
      </c>
    </row>
    <row r="351" spans="1:16" ht="16.5" thickBot="1">
      <c r="A351" s="399" t="s">
        <v>382</v>
      </c>
      <c r="B351" s="400"/>
      <c r="C351" s="401"/>
      <c r="D351" s="30"/>
      <c r="H351" s="27"/>
      <c r="P351" s="271">
        <f t="shared" si="4"/>
        <v>0</v>
      </c>
    </row>
    <row r="352" spans="1:16" ht="15.75">
      <c r="A352" s="258" t="s">
        <v>383</v>
      </c>
      <c r="B352" s="126" t="s">
        <v>391</v>
      </c>
      <c r="C352" s="123"/>
      <c r="D352" s="30"/>
      <c r="H352" s="27"/>
      <c r="P352" s="271">
        <f t="shared" si="4"/>
        <v>0</v>
      </c>
    </row>
    <row r="353" spans="1:16" ht="15.75">
      <c r="A353" s="259" t="s">
        <v>384</v>
      </c>
      <c r="B353" s="127" t="s">
        <v>392</v>
      </c>
      <c r="C353" s="124"/>
      <c r="P353" s="271">
        <f t="shared" si="4"/>
        <v>0</v>
      </c>
    </row>
    <row r="354" spans="1:16" ht="15.75">
      <c r="A354" s="259" t="s">
        <v>385</v>
      </c>
      <c r="B354" s="127" t="s">
        <v>393</v>
      </c>
      <c r="C354" s="124"/>
      <c r="M354" s="27"/>
      <c r="P354" s="271">
        <f t="shared" si="4"/>
        <v>0</v>
      </c>
    </row>
    <row r="355" spans="1:16" ht="15.75" customHeight="1" thickBot="1">
      <c r="A355" s="260" t="s">
        <v>386</v>
      </c>
      <c r="B355" s="128" t="s">
        <v>394</v>
      </c>
      <c r="C355" s="125"/>
      <c r="M355" s="27"/>
      <c r="P355" s="271">
        <f t="shared" si="4"/>
        <v>0</v>
      </c>
    </row>
    <row r="356" spans="1:16" ht="16.5" thickBot="1">
      <c r="A356" s="396" t="s">
        <v>390</v>
      </c>
      <c r="B356" s="397"/>
      <c r="C356" s="398"/>
      <c r="P356" s="271">
        <f t="shared" si="4"/>
        <v>0</v>
      </c>
    </row>
    <row r="357" spans="1:16" ht="15.75">
      <c r="A357" s="283" t="s">
        <v>387</v>
      </c>
      <c r="B357" s="126" t="s">
        <v>395</v>
      </c>
      <c r="C357" s="285"/>
      <c r="P357" s="271">
        <f t="shared" si="4"/>
        <v>0</v>
      </c>
    </row>
    <row r="358" spans="1:16" ht="15.75">
      <c r="A358" s="284" t="s">
        <v>388</v>
      </c>
      <c r="B358" s="127" t="s">
        <v>392</v>
      </c>
      <c r="C358" s="286"/>
      <c r="P358" s="271">
        <f t="shared" si="4"/>
        <v>0</v>
      </c>
    </row>
    <row r="359" spans="1:16" ht="16.5" thickBot="1">
      <c r="A359" s="260" t="s">
        <v>389</v>
      </c>
      <c r="B359" s="128" t="s">
        <v>396</v>
      </c>
      <c r="C359" s="125"/>
      <c r="P359" s="271">
        <f>C359*O359</f>
        <v>0</v>
      </c>
    </row>
    <row r="360" ht="13.5" thickBot="1">
      <c r="P360" s="273">
        <f t="shared" si="4"/>
        <v>0</v>
      </c>
    </row>
    <row r="361" ht="13.5" thickBot="1">
      <c r="P361" s="281">
        <f>SUM(P6:P360)</f>
        <v>0</v>
      </c>
    </row>
    <row r="362" spans="1:8" ht="12.75">
      <c r="A362" s="30"/>
      <c r="B362" s="30"/>
      <c r="C362" s="30"/>
      <c r="D362" s="30"/>
      <c r="H362" s="27"/>
    </row>
    <row r="363" spans="1:13" ht="12.75">
      <c r="A363" s="30"/>
      <c r="B363" s="30"/>
      <c r="C363" s="30"/>
      <c r="D363" s="30"/>
      <c r="H363" s="27"/>
      <c r="M363" s="27"/>
    </row>
    <row r="364" ht="12.75">
      <c r="M364" s="27"/>
    </row>
    <row r="365" ht="12.75">
      <c r="M365" s="27"/>
    </row>
    <row r="366" ht="12.75">
      <c r="M366" s="27"/>
    </row>
  </sheetData>
  <sheetProtection/>
  <mergeCells count="171">
    <mergeCell ref="I131:I132"/>
    <mergeCell ref="J131:J132"/>
    <mergeCell ref="A47:A51"/>
    <mergeCell ref="A103:A109"/>
    <mergeCell ref="I103:I109"/>
    <mergeCell ref="J103:J109"/>
    <mergeCell ref="J96:J102"/>
    <mergeCell ref="I88:I95"/>
    <mergeCell ref="J115:J117"/>
    <mergeCell ref="G3:G4"/>
    <mergeCell ref="C2:C4"/>
    <mergeCell ref="D2:D4"/>
    <mergeCell ref="A52:A56"/>
    <mergeCell ref="I66:I69"/>
    <mergeCell ref="J70:J78"/>
    <mergeCell ref="I23:I24"/>
    <mergeCell ref="A61:A62"/>
    <mergeCell ref="A6:A12"/>
    <mergeCell ref="J6:J12"/>
    <mergeCell ref="A351:C351"/>
    <mergeCell ref="I176:I180"/>
    <mergeCell ref="J338:J340"/>
    <mergeCell ref="A318:A323"/>
    <mergeCell ref="A243:A244"/>
    <mergeCell ref="K131:K132"/>
    <mergeCell ref="I140:I145"/>
    <mergeCell ref="A131:A132"/>
    <mergeCell ref="C131:C132"/>
    <mergeCell ref="D131:D132"/>
    <mergeCell ref="L334:L337"/>
    <mergeCell ref="L115:L117"/>
    <mergeCell ref="K115:K117"/>
    <mergeCell ref="J140:J145"/>
    <mergeCell ref="K153:K154"/>
    <mergeCell ref="A356:C356"/>
    <mergeCell ref="A348:A350"/>
    <mergeCell ref="A338:A340"/>
    <mergeCell ref="J163:J168"/>
    <mergeCell ref="A199:A201"/>
    <mergeCell ref="A334:A337"/>
    <mergeCell ref="L345:L347"/>
    <mergeCell ref="K345:K347"/>
    <mergeCell ref="K334:K337"/>
    <mergeCell ref="N227:N229"/>
    <mergeCell ref="K338:K340"/>
    <mergeCell ref="L338:L340"/>
    <mergeCell ref="M341:M343"/>
    <mergeCell ref="N337:N340"/>
    <mergeCell ref="N237:N238"/>
    <mergeCell ref="M337:M340"/>
    <mergeCell ref="A70:A78"/>
    <mergeCell ref="A83:A87"/>
    <mergeCell ref="N176:N180"/>
    <mergeCell ref="N199:N201"/>
    <mergeCell ref="N341:N343"/>
    <mergeCell ref="I334:I337"/>
    <mergeCell ref="A341:A342"/>
    <mergeCell ref="I338:I340"/>
    <mergeCell ref="J334:J337"/>
    <mergeCell ref="A239:A240"/>
    <mergeCell ref="A181:A189"/>
    <mergeCell ref="A190:A194"/>
    <mergeCell ref="A34:A36"/>
    <mergeCell ref="A235:A236"/>
    <mergeCell ref="A66:A69"/>
    <mergeCell ref="A80:A82"/>
    <mergeCell ref="A96:A102"/>
    <mergeCell ref="A121:A127"/>
    <mergeCell ref="I6:I12"/>
    <mergeCell ref="I13:I15"/>
    <mergeCell ref="A13:A15"/>
    <mergeCell ref="A88:A95"/>
    <mergeCell ref="I16:I20"/>
    <mergeCell ref="A63:A64"/>
    <mergeCell ref="A39:A41"/>
    <mergeCell ref="J88:J95"/>
    <mergeCell ref="M13:M15"/>
    <mergeCell ref="M16:M20"/>
    <mergeCell ref="M26:M32"/>
    <mergeCell ref="J26:J32"/>
    <mergeCell ref="A23:A24"/>
    <mergeCell ref="J13:J15"/>
    <mergeCell ref="I26:I32"/>
    <mergeCell ref="A26:A32"/>
    <mergeCell ref="A16:A20"/>
    <mergeCell ref="N66:N69"/>
    <mergeCell ref="J66:J69"/>
    <mergeCell ref="J16:J20"/>
    <mergeCell ref="N16:N20"/>
    <mergeCell ref="I80:I82"/>
    <mergeCell ref="J80:J82"/>
    <mergeCell ref="N80:N82"/>
    <mergeCell ref="J2:J4"/>
    <mergeCell ref="M23:M24"/>
    <mergeCell ref="J176:J180"/>
    <mergeCell ref="M6:M12"/>
    <mergeCell ref="J159:J162"/>
    <mergeCell ref="N23:N24"/>
    <mergeCell ref="N26:N32"/>
    <mergeCell ref="M2:N3"/>
    <mergeCell ref="K2:K4"/>
    <mergeCell ref="J23:J24"/>
    <mergeCell ref="N13:N15"/>
    <mergeCell ref="E3:E4"/>
    <mergeCell ref="F3:F4"/>
    <mergeCell ref="N163:N168"/>
    <mergeCell ref="I163:I168"/>
    <mergeCell ref="M66:M69"/>
    <mergeCell ref="M70:M78"/>
    <mergeCell ref="M80:M82"/>
    <mergeCell ref="N6:N12"/>
    <mergeCell ref="L2:L4"/>
    <mergeCell ref="I159:I162"/>
    <mergeCell ref="M159:M162"/>
    <mergeCell ref="D153:D154"/>
    <mergeCell ref="A1:N1"/>
    <mergeCell ref="A2:A4"/>
    <mergeCell ref="B2:B3"/>
    <mergeCell ref="E2:H2"/>
    <mergeCell ref="I2:I4"/>
    <mergeCell ref="A57:A59"/>
    <mergeCell ref="H3:H4"/>
    <mergeCell ref="N70:N78"/>
    <mergeCell ref="A114:A117"/>
    <mergeCell ref="A150:A152"/>
    <mergeCell ref="I96:I102"/>
    <mergeCell ref="N88:N95"/>
    <mergeCell ref="I70:I78"/>
    <mergeCell ref="I115:I117"/>
    <mergeCell ref="I83:I87"/>
    <mergeCell ref="M88:M95"/>
    <mergeCell ref="J83:J87"/>
    <mergeCell ref="J169:J175"/>
    <mergeCell ref="N169:N175"/>
    <mergeCell ref="M115:M117"/>
    <mergeCell ref="N115:N117"/>
    <mergeCell ref="M176:M180"/>
    <mergeCell ref="N159:N162"/>
    <mergeCell ref="J135:J139"/>
    <mergeCell ref="L153:L154"/>
    <mergeCell ref="L131:L132"/>
    <mergeCell ref="A163:A168"/>
    <mergeCell ref="M163:M168"/>
    <mergeCell ref="A327:A332"/>
    <mergeCell ref="M237:M238"/>
    <mergeCell ref="A306:A311"/>
    <mergeCell ref="J237:J238"/>
    <mergeCell ref="A324:A326"/>
    <mergeCell ref="I169:I175"/>
    <mergeCell ref="J199:J201"/>
    <mergeCell ref="M199:M201"/>
    <mergeCell ref="A269:A272"/>
    <mergeCell ref="I199:I201"/>
    <mergeCell ref="M227:M229"/>
    <mergeCell ref="A169:A175"/>
    <mergeCell ref="A159:A162"/>
    <mergeCell ref="A135:A139"/>
    <mergeCell ref="A176:A180"/>
    <mergeCell ref="M169:M175"/>
    <mergeCell ref="I135:I139"/>
    <mergeCell ref="A140:A145"/>
    <mergeCell ref="A247:A253"/>
    <mergeCell ref="A254:A261"/>
    <mergeCell ref="A146:A147"/>
    <mergeCell ref="A237:A238"/>
    <mergeCell ref="I237:I238"/>
    <mergeCell ref="A299:A305"/>
    <mergeCell ref="A289:A298"/>
    <mergeCell ref="A262:A268"/>
    <mergeCell ref="A153:A154"/>
    <mergeCell ref="C153:C15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83" r:id="rId1"/>
  <rowBreaks count="3" manualBreakCount="3">
    <brk id="37" max="12" man="1"/>
    <brk id="194" max="12" man="1"/>
    <brk id="2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User</cp:lastModifiedBy>
  <cp:lastPrinted>2013-12-06T02:35:35Z</cp:lastPrinted>
  <dcterms:created xsi:type="dcterms:W3CDTF">2012-01-19T02:06:34Z</dcterms:created>
  <dcterms:modified xsi:type="dcterms:W3CDTF">2014-08-15T08:10:13Z</dcterms:modified>
  <cp:category/>
  <cp:version/>
  <cp:contentType/>
  <cp:contentStatus/>
</cp:coreProperties>
</file>